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G:\Montabaur\Presse-Holding\United Internet AG\Ad hoc- und Pressemeldungen\2024\FY 2023\Consensus\"/>
    </mc:Choice>
  </mc:AlternateContent>
  <xr:revisionPtr revIDLastSave="0" documentId="13_ncr:1_{B9F91FA0-C728-4439-9A74-78B35DC78379}" xr6:coauthVersionLast="47" xr6:coauthVersionMax="47" xr10:uidLastSave="{00000000-0000-0000-0000-000000000000}"/>
  <bookViews>
    <workbookView xWindow="-109" yWindow="-109" windowWidth="34995" windowHeight="19060" xr2:uid="{00000000-000D-0000-FFFF-FFFF00000000}"/>
  </bookViews>
  <sheets>
    <sheet name="Consensus Summary" sheetId="1" r:id="rId1"/>
  </sheets>
  <definedNames>
    <definedName name="_xlnm.Print_Area" localSheetId="0">'Consensus Summary'!$A$1:$N$169</definedName>
    <definedName name="Print_Area" localSheetId="0">'Consensus Summary'!$A$1:$N$169</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6" i="1" l="1"/>
  <c r="K136" i="1"/>
  <c r="L124" i="1"/>
  <c r="L58" i="1"/>
  <c r="L160" i="1"/>
  <c r="L154" i="1"/>
  <c r="L148" i="1"/>
  <c r="L142" i="1"/>
  <c r="L130" i="1"/>
  <c r="L118" i="1"/>
  <c r="L112" i="1"/>
  <c r="L100" i="1"/>
  <c r="L94" i="1"/>
  <c r="L82" i="1"/>
  <c r="L76" i="1"/>
  <c r="L70" i="1"/>
  <c r="L64" i="1"/>
  <c r="L52" i="1"/>
  <c r="L46" i="1"/>
  <c r="L40" i="1"/>
  <c r="L34" i="1"/>
  <c r="L28" i="1"/>
  <c r="L22" i="1"/>
  <c r="L16" i="1"/>
  <c r="L10" i="1"/>
  <c r="L162" i="1"/>
  <c r="L161" i="1"/>
  <c r="L159" i="1"/>
  <c r="L158" i="1"/>
  <c r="L156" i="1"/>
  <c r="L155" i="1"/>
  <c r="L153" i="1"/>
  <c r="L152" i="1"/>
  <c r="L150" i="1"/>
  <c r="L149" i="1"/>
  <c r="L147" i="1"/>
  <c r="L146" i="1"/>
  <c r="L144" i="1"/>
  <c r="L143" i="1"/>
  <c r="L141" i="1"/>
  <c r="L140" i="1"/>
  <c r="L138" i="1"/>
  <c r="L137" i="1"/>
  <c r="L135" i="1"/>
  <c r="L134" i="1"/>
  <c r="L132" i="1"/>
  <c r="L131" i="1"/>
  <c r="L129" i="1"/>
  <c r="L128" i="1"/>
  <c r="L126" i="1"/>
  <c r="L125" i="1"/>
  <c r="L123" i="1"/>
  <c r="L122" i="1"/>
  <c r="L120" i="1"/>
  <c r="L119" i="1"/>
  <c r="L117" i="1"/>
  <c r="L116" i="1"/>
  <c r="L114" i="1"/>
  <c r="L113" i="1"/>
  <c r="L111" i="1"/>
  <c r="L110" i="1"/>
  <c r="L102" i="1"/>
  <c r="L101" i="1"/>
  <c r="L99" i="1"/>
  <c r="L98" i="1"/>
  <c r="L96" i="1"/>
  <c r="L95" i="1"/>
  <c r="L93" i="1"/>
  <c r="L92" i="1"/>
  <c r="L90" i="1"/>
  <c r="L89" i="1"/>
  <c r="L88" i="1"/>
  <c r="L87" i="1"/>
  <c r="L86" i="1"/>
  <c r="L84" i="1"/>
  <c r="L83" i="1"/>
  <c r="L81" i="1"/>
  <c r="L80" i="1"/>
  <c r="L78" i="1"/>
  <c r="L77" i="1"/>
  <c r="L75" i="1"/>
  <c r="L74" i="1"/>
  <c r="L72" i="1"/>
  <c r="L71" i="1"/>
  <c r="L69" i="1"/>
  <c r="L68" i="1"/>
  <c r="L66" i="1"/>
  <c r="L65" i="1"/>
  <c r="L63" i="1"/>
  <c r="L62" i="1"/>
  <c r="L60" i="1"/>
  <c r="L59" i="1"/>
  <c r="L57" i="1"/>
  <c r="L56" i="1"/>
  <c r="L54" i="1"/>
  <c r="L53" i="1"/>
  <c r="L51" i="1"/>
  <c r="L50" i="1"/>
  <c r="L48" i="1"/>
  <c r="L47" i="1"/>
  <c r="L45" i="1"/>
  <c r="L44" i="1"/>
  <c r="L42" i="1"/>
  <c r="L41" i="1"/>
  <c r="L39" i="1"/>
  <c r="L38" i="1"/>
  <c r="L36" i="1"/>
  <c r="L35" i="1"/>
  <c r="L33" i="1"/>
  <c r="L32" i="1"/>
  <c r="L30" i="1"/>
  <c r="L29" i="1"/>
  <c r="L27" i="1"/>
  <c r="L26" i="1"/>
  <c r="L24" i="1"/>
  <c r="L23" i="1"/>
  <c r="L21" i="1"/>
  <c r="L20" i="1"/>
  <c r="L18" i="1"/>
  <c r="L17" i="1"/>
  <c r="L15" i="1"/>
  <c r="L14" i="1"/>
  <c r="L12" i="1"/>
  <c r="L11" i="1"/>
  <c r="L9" i="1"/>
  <c r="L8" i="1"/>
  <c r="K70" i="1"/>
  <c r="K112" i="1"/>
  <c r="K100" i="1"/>
  <c r="K94" i="1"/>
  <c r="K130" i="1"/>
  <c r="K124" i="1"/>
  <c r="K76" i="1"/>
  <c r="K64" i="1"/>
  <c r="K58" i="1"/>
  <c r="K52" i="1"/>
  <c r="K46" i="1"/>
  <c r="K40" i="1"/>
  <c r="K34" i="1"/>
  <c r="K28" i="1"/>
  <c r="K22" i="1"/>
  <c r="K16" i="1"/>
  <c r="K88" i="1"/>
  <c r="K82" i="1"/>
  <c r="K10" i="1"/>
  <c r="H118" i="1"/>
  <c r="J118" i="1"/>
  <c r="J112" i="1"/>
  <c r="J28" i="1"/>
  <c r="K162" i="1"/>
  <c r="K161" i="1"/>
  <c r="K160" i="1"/>
  <c r="K159" i="1"/>
  <c r="K158" i="1"/>
  <c r="K156" i="1"/>
  <c r="K155" i="1"/>
  <c r="K154" i="1"/>
  <c r="K153" i="1"/>
  <c r="K152" i="1"/>
  <c r="K150" i="1"/>
  <c r="K149" i="1"/>
  <c r="K148" i="1"/>
  <c r="K147" i="1"/>
  <c r="K146" i="1"/>
  <c r="K144" i="1"/>
  <c r="K143" i="1"/>
  <c r="K142" i="1"/>
  <c r="K141" i="1"/>
  <c r="K140" i="1"/>
  <c r="K138" i="1"/>
  <c r="K137" i="1"/>
  <c r="K135" i="1"/>
  <c r="K134" i="1"/>
  <c r="K132" i="1"/>
  <c r="K131" i="1"/>
  <c r="K129" i="1"/>
  <c r="K128" i="1"/>
  <c r="K126" i="1"/>
  <c r="K125" i="1"/>
  <c r="K123" i="1"/>
  <c r="K122" i="1"/>
  <c r="K114" i="1"/>
  <c r="K113" i="1"/>
  <c r="K111" i="1"/>
  <c r="K110" i="1"/>
  <c r="K102" i="1"/>
  <c r="K101" i="1"/>
  <c r="K99" i="1"/>
  <c r="K98" i="1"/>
  <c r="K96" i="1"/>
  <c r="K95" i="1"/>
  <c r="K93" i="1"/>
  <c r="K92" i="1"/>
  <c r="K90" i="1"/>
  <c r="K89" i="1"/>
  <c r="K87" i="1"/>
  <c r="K86" i="1"/>
  <c r="K84" i="1"/>
  <c r="K83" i="1"/>
  <c r="K81" i="1"/>
  <c r="K80" i="1"/>
  <c r="K78" i="1"/>
  <c r="K77" i="1"/>
  <c r="K75" i="1"/>
  <c r="K74" i="1"/>
  <c r="K72" i="1"/>
  <c r="K71" i="1"/>
  <c r="K69" i="1"/>
  <c r="K68" i="1"/>
  <c r="K66" i="1"/>
  <c r="K65" i="1"/>
  <c r="K63" i="1"/>
  <c r="K62" i="1"/>
  <c r="K60" i="1"/>
  <c r="K59" i="1"/>
  <c r="K57" i="1"/>
  <c r="K56" i="1"/>
  <c r="K54" i="1"/>
  <c r="K53" i="1"/>
  <c r="K51" i="1"/>
  <c r="K50" i="1"/>
  <c r="K48" i="1"/>
  <c r="K47" i="1"/>
  <c r="K45" i="1"/>
  <c r="K44" i="1"/>
  <c r="K42" i="1"/>
  <c r="K41" i="1"/>
  <c r="K39" i="1"/>
  <c r="K38" i="1"/>
  <c r="K36" i="1"/>
  <c r="K35" i="1"/>
  <c r="K33" i="1"/>
  <c r="K32" i="1"/>
  <c r="K30" i="1"/>
  <c r="K27" i="1"/>
  <c r="K26" i="1"/>
  <c r="K24" i="1"/>
  <c r="K23" i="1"/>
  <c r="K21" i="1"/>
  <c r="K20" i="1"/>
  <c r="K18" i="1"/>
  <c r="K17" i="1"/>
  <c r="K15" i="1"/>
  <c r="K14" i="1"/>
  <c r="K12" i="1"/>
  <c r="K11" i="1"/>
  <c r="K9" i="1"/>
  <c r="K8" i="1"/>
  <c r="J136" i="1"/>
  <c r="J130" i="1"/>
  <c r="J88" i="1"/>
  <c r="J82" i="1"/>
  <c r="J100" i="1"/>
  <c r="I160" i="1"/>
  <c r="I154" i="1"/>
  <c r="I148" i="1"/>
  <c r="I142" i="1"/>
  <c r="I130" i="1"/>
  <c r="I124" i="1"/>
  <c r="I112" i="1"/>
  <c r="I100" i="1"/>
  <c r="I94" i="1"/>
  <c r="I88" i="1"/>
  <c r="I82" i="1"/>
  <c r="I76" i="1"/>
  <c r="I70" i="1"/>
  <c r="I64" i="1"/>
  <c r="I58" i="1"/>
  <c r="I52" i="1"/>
  <c r="I46" i="1"/>
  <c r="I40" i="1"/>
  <c r="I34" i="1"/>
  <c r="I28" i="1"/>
  <c r="I22" i="1"/>
  <c r="I16" i="1"/>
  <c r="I10" i="1"/>
  <c r="J124" i="1"/>
  <c r="J76" i="1"/>
  <c r="J70" i="1"/>
  <c r="J64" i="1"/>
  <c r="J58" i="1"/>
  <c r="J52" i="1"/>
  <c r="J46" i="1"/>
  <c r="J40" i="1"/>
  <c r="J34" i="1"/>
  <c r="J22" i="1"/>
  <c r="J16" i="1"/>
  <c r="J10" i="1"/>
  <c r="H64" i="1"/>
  <c r="H58" i="1"/>
  <c r="H52" i="1"/>
  <c r="H70" i="1"/>
  <c r="H76" i="1"/>
  <c r="H82" i="1"/>
  <c r="H88" i="1"/>
  <c r="H94" i="1"/>
  <c r="H100" i="1"/>
  <c r="H112" i="1"/>
  <c r="H46" i="1"/>
  <c r="H40" i="1"/>
  <c r="H34" i="1"/>
  <c r="H28" i="1"/>
  <c r="H22" i="1"/>
  <c r="H16" i="1"/>
  <c r="H10" i="1"/>
  <c r="J160" i="1"/>
  <c r="J154" i="1"/>
  <c r="J148" i="1"/>
  <c r="J142" i="1"/>
  <c r="H160" i="1"/>
  <c r="H154" i="1"/>
  <c r="H148" i="1"/>
  <c r="H142" i="1"/>
  <c r="H136" i="1"/>
  <c r="H130" i="1"/>
  <c r="H124" i="1"/>
  <c r="G136" i="1"/>
  <c r="F136" i="1"/>
  <c r="D136" i="1"/>
  <c r="E136" i="1"/>
  <c r="G130" i="1"/>
  <c r="E130" i="1"/>
  <c r="F130" i="1"/>
  <c r="D130" i="1"/>
  <c r="F124" i="1"/>
  <c r="G124" i="1"/>
  <c r="D124" i="1"/>
  <c r="E124" i="1"/>
  <c r="D112" i="1"/>
  <c r="E112" i="1"/>
  <c r="F112" i="1"/>
  <c r="G112" i="1"/>
  <c r="D100" i="1"/>
  <c r="G100" i="1"/>
  <c r="E100" i="1"/>
  <c r="F100" i="1"/>
  <c r="D94" i="1"/>
  <c r="E94" i="1"/>
  <c r="F94" i="1"/>
  <c r="G94" i="1"/>
  <c r="F88" i="1"/>
  <c r="D88" i="1"/>
  <c r="E88" i="1"/>
  <c r="G88" i="1"/>
  <c r="E82" i="1"/>
  <c r="F82" i="1"/>
  <c r="G82" i="1"/>
  <c r="D82" i="1"/>
  <c r="D76" i="1"/>
  <c r="F76" i="1"/>
  <c r="E76" i="1"/>
  <c r="G76" i="1"/>
  <c r="D70" i="1"/>
  <c r="E70" i="1"/>
  <c r="F70" i="1"/>
  <c r="G70" i="1"/>
  <c r="E64" i="1"/>
  <c r="D64" i="1"/>
  <c r="F64" i="1"/>
  <c r="G64" i="1"/>
  <c r="G58" i="1"/>
  <c r="D58" i="1"/>
  <c r="F58" i="1"/>
  <c r="E58" i="1"/>
  <c r="D52" i="1"/>
  <c r="E52" i="1"/>
  <c r="F52" i="1"/>
  <c r="G52" i="1"/>
  <c r="E46" i="1"/>
  <c r="D46" i="1"/>
  <c r="F46" i="1"/>
  <c r="G46" i="1"/>
  <c r="F40" i="1"/>
  <c r="G40" i="1"/>
  <c r="D40" i="1"/>
  <c r="E40" i="1"/>
  <c r="E34" i="1"/>
  <c r="D34" i="1"/>
  <c r="F34" i="1"/>
  <c r="G34" i="1"/>
  <c r="D28" i="1"/>
  <c r="E28" i="1"/>
  <c r="F28" i="1"/>
  <c r="G28" i="1"/>
  <c r="F22" i="1"/>
  <c r="G22" i="1"/>
  <c r="D22" i="1"/>
  <c r="E22" i="1"/>
  <c r="E16" i="1"/>
  <c r="F16" i="1"/>
  <c r="D16" i="1"/>
  <c r="G16" i="1"/>
  <c r="F10" i="1"/>
  <c r="E10" i="1"/>
  <c r="G10" i="1"/>
  <c r="D10" i="1"/>
  <c r="C58" i="1"/>
  <c r="N39" i="1"/>
  <c r="N70" i="1"/>
  <c r="M113" i="1"/>
  <c r="N68" i="1"/>
  <c r="D160" i="1"/>
  <c r="N26" i="1"/>
  <c r="N22" i="1"/>
  <c r="M98" i="1"/>
  <c r="M38" i="1"/>
  <c r="M27" i="1"/>
  <c r="M51" i="1"/>
  <c r="M148" i="1"/>
  <c r="N123" i="1"/>
  <c r="M81" i="1"/>
  <c r="N10" i="1"/>
  <c r="N113" i="1"/>
  <c r="N20" i="1"/>
  <c r="M74" i="1"/>
  <c r="N110" i="1"/>
  <c r="M15" i="1"/>
  <c r="M57" i="1"/>
  <c r="M47" i="1"/>
  <c r="N14" i="1"/>
  <c r="M90" i="1"/>
  <c r="N117" i="1"/>
  <c r="M96" i="1"/>
  <c r="N77" i="1"/>
  <c r="C154" i="1"/>
  <c r="M102" i="1"/>
  <c r="M64" i="1"/>
  <c r="M138" i="1"/>
  <c r="M134" i="1"/>
  <c r="N124" i="1"/>
  <c r="M132" i="1"/>
  <c r="N45" i="1"/>
  <c r="M137" i="1"/>
  <c r="M160" i="1"/>
  <c r="N64" i="1"/>
  <c r="M65" i="1"/>
  <c r="C142" i="1"/>
  <c r="M94" i="1"/>
  <c r="M17" i="1"/>
  <c r="M116" i="1"/>
  <c r="M56" i="1"/>
  <c r="M44" i="1"/>
  <c r="M87" i="1"/>
  <c r="N119" i="1"/>
  <c r="N111" i="1"/>
  <c r="N75" i="1"/>
  <c r="N59" i="1"/>
  <c r="M147" i="1"/>
  <c r="N9" i="1"/>
  <c r="M48" i="1"/>
  <c r="N17" i="1"/>
  <c r="M100" i="1"/>
  <c r="E148" i="1"/>
  <c r="N28" i="1"/>
  <c r="C136" i="1"/>
  <c r="N84" i="1"/>
  <c r="E160" i="1"/>
  <c r="M143" i="1"/>
  <c r="M32" i="1"/>
  <c r="C124" i="1"/>
  <c r="M46" i="1"/>
  <c r="M84" i="1"/>
  <c r="N69" i="1"/>
  <c r="E154" i="1"/>
  <c r="N154" i="1"/>
  <c r="M53" i="1"/>
  <c r="N23" i="1"/>
  <c r="N32" i="1"/>
  <c r="M18" i="1"/>
  <c r="G154" i="1"/>
  <c r="M36" i="1"/>
  <c r="N162" i="1"/>
  <c r="M119" i="1"/>
  <c r="M158" i="1"/>
  <c r="N132" i="1"/>
  <c r="N147" i="1"/>
  <c r="N114" i="1"/>
  <c r="N78" i="1"/>
  <c r="M136" i="1"/>
  <c r="M10" i="1"/>
  <c r="N141" i="1"/>
  <c r="N102" i="1"/>
  <c r="C34" i="1"/>
  <c r="N143" i="1"/>
  <c r="M33" i="1"/>
  <c r="E142" i="1"/>
  <c r="N98" i="1"/>
  <c r="D142" i="1"/>
  <c r="N36" i="1"/>
  <c r="M62" i="1"/>
  <c r="M22" i="1"/>
  <c r="N88" i="1"/>
  <c r="N136" i="1"/>
  <c r="N118" i="1"/>
  <c r="C28" i="1"/>
  <c r="M59" i="1"/>
  <c r="M125" i="1"/>
  <c r="N76" i="1"/>
  <c r="N135" i="1"/>
  <c r="N93" i="1"/>
  <c r="N161" i="1"/>
  <c r="M162" i="1"/>
  <c r="N63" i="1"/>
  <c r="N128" i="1"/>
  <c r="N149" i="1"/>
  <c r="M117" i="1"/>
  <c r="M29" i="1"/>
  <c r="N51" i="1"/>
  <c r="N87" i="1"/>
  <c r="M114" i="1"/>
  <c r="N40" i="1"/>
  <c r="F154" i="1"/>
  <c r="M126" i="1"/>
  <c r="N18" i="1"/>
  <c r="M95" i="1"/>
  <c r="N134" i="1"/>
  <c r="N38" i="1"/>
  <c r="C112" i="1"/>
  <c r="C160" i="1"/>
  <c r="M42" i="1"/>
  <c r="C16" i="1"/>
  <c r="N101" i="1"/>
  <c r="M52" i="1"/>
  <c r="M142" i="1"/>
  <c r="N160" i="1"/>
  <c r="G148" i="1"/>
  <c r="M120" i="1"/>
  <c r="M76" i="1"/>
  <c r="M30" i="1"/>
  <c r="N24" i="1"/>
  <c r="M124" i="1"/>
  <c r="C22" i="1"/>
  <c r="M101" i="1"/>
  <c r="M69" i="1"/>
  <c r="M154" i="1"/>
  <c r="M159" i="1"/>
  <c r="N66" i="1"/>
  <c r="M150" i="1"/>
  <c r="N131" i="1"/>
  <c r="N8" i="1"/>
  <c r="M40" i="1"/>
  <c r="M112" i="1"/>
  <c r="M28" i="1"/>
  <c r="N99" i="1"/>
  <c r="M118" i="1"/>
  <c r="C46" i="1"/>
  <c r="M12" i="1"/>
  <c r="D148" i="1"/>
  <c r="M11" i="1"/>
  <c r="N16" i="1"/>
  <c r="M88" i="1"/>
  <c r="N74" i="1"/>
  <c r="M122" i="1"/>
  <c r="M149" i="1"/>
  <c r="N129" i="1"/>
  <c r="N12" i="1"/>
  <c r="M110" i="1"/>
  <c r="N52" i="1"/>
  <c r="M99" i="1"/>
  <c r="N130" i="1"/>
  <c r="M156" i="1"/>
  <c r="N89" i="1"/>
  <c r="N150" i="1"/>
  <c r="N62" i="1"/>
  <c r="M128" i="1"/>
  <c r="M70" i="1"/>
  <c r="F148" i="1"/>
  <c r="M66" i="1"/>
  <c r="C76" i="1"/>
  <c r="N96" i="1"/>
  <c r="C94" i="1"/>
  <c r="C130" i="1"/>
  <c r="C148" i="1"/>
  <c r="N92" i="1"/>
  <c r="C70" i="1"/>
  <c r="C100" i="1"/>
  <c r="M50" i="1"/>
  <c r="F142" i="1"/>
  <c r="N71" i="1"/>
  <c r="N126" i="1"/>
  <c r="C40" i="1"/>
  <c r="G142" i="1"/>
  <c r="N112" i="1"/>
  <c r="M146" i="1"/>
  <c r="N44" i="1"/>
  <c r="M21" i="1"/>
  <c r="N86" i="1"/>
  <c r="N156" i="1"/>
  <c r="N11" i="1"/>
  <c r="M152" i="1"/>
  <c r="M131" i="1"/>
  <c r="N35" i="1"/>
  <c r="N80" i="1"/>
  <c r="N148" i="1"/>
  <c r="M80" i="1"/>
  <c r="N116" i="1"/>
  <c r="N27" i="1"/>
  <c r="N100" i="1"/>
  <c r="N142" i="1"/>
  <c r="M71" i="1"/>
  <c r="M34" i="1"/>
  <c r="N53" i="1"/>
  <c r="M129" i="1"/>
  <c r="M9" i="1"/>
  <c r="N46" i="1"/>
  <c r="D154" i="1"/>
  <c r="N140" i="1"/>
  <c r="M26" i="1"/>
  <c r="N153" i="1"/>
  <c r="N120" i="1"/>
  <c r="N83" i="1"/>
  <c r="M75" i="1"/>
  <c r="N47" i="1"/>
  <c r="M24" i="1"/>
  <c r="N90" i="1"/>
  <c r="N152" i="1"/>
  <c r="M155" i="1"/>
  <c r="M123" i="1"/>
  <c r="N94" i="1"/>
  <c r="N144" i="1"/>
  <c r="N82" i="1"/>
  <c r="M130" i="1"/>
  <c r="M72" i="1"/>
  <c r="M141" i="1"/>
  <c r="M39" i="1"/>
  <c r="M68" i="1"/>
  <c r="G160" i="1"/>
  <c r="N34" i="1"/>
  <c r="N42" i="1"/>
  <c r="N95" i="1"/>
  <c r="N159" i="1"/>
  <c r="N30" i="1"/>
  <c r="M20" i="1"/>
  <c r="N81" i="1"/>
  <c r="N15" i="1"/>
  <c r="N138" i="1"/>
  <c r="N60" i="1"/>
  <c r="N41" i="1"/>
  <c r="F160" i="1"/>
  <c r="N137" i="1"/>
  <c r="N58" i="1"/>
  <c r="M86" i="1"/>
  <c r="C52" i="1"/>
  <c r="M78" i="1"/>
  <c r="N48" i="1"/>
  <c r="N155" i="1"/>
  <c r="M153" i="1"/>
  <c r="M41" i="1"/>
  <c r="N29" i="1"/>
  <c r="M82" i="1"/>
  <c r="N54" i="1"/>
  <c r="N158" i="1"/>
  <c r="M92" i="1"/>
  <c r="M77" i="1"/>
  <c r="C64" i="1"/>
  <c r="N57" i="1"/>
  <c r="C88" i="1"/>
  <c r="N56" i="1"/>
  <c r="N50" i="1"/>
  <c r="M16" i="1"/>
  <c r="N125" i="1"/>
  <c r="M135" i="1"/>
  <c r="M58" i="1"/>
  <c r="M8" i="1"/>
  <c r="M140" i="1"/>
  <c r="M161" i="1"/>
  <c r="M111" i="1"/>
  <c r="M89" i="1"/>
  <c r="G118" i="1"/>
  <c r="M23" i="1"/>
  <c r="C10" i="1"/>
  <c r="C82" i="1"/>
  <c r="M54" i="1"/>
  <c r="M63" i="1"/>
  <c r="N146" i="1"/>
  <c r="M14" i="1"/>
  <c r="M60" i="1"/>
  <c r="M45" i="1"/>
  <c r="M93" i="1"/>
  <c r="N65" i="1"/>
  <c r="M144" i="1"/>
  <c r="N72" i="1"/>
  <c r="M83" i="1"/>
  <c r="M35" i="1"/>
  <c r="N33" i="1"/>
  <c r="N122" i="1"/>
  <c r="N21" i="1"/>
</calcChain>
</file>

<file path=xl/sharedStrings.xml><?xml version="1.0" encoding="utf-8"?>
<sst xmlns="http://schemas.openxmlformats.org/spreadsheetml/2006/main" count="222" uniqueCount="55">
  <si>
    <t xml:space="preserve">  - Number of Estimates</t>
  </si>
  <si>
    <t xml:space="preserve">  - Highest</t>
  </si>
  <si>
    <t xml:space="preserve">  - Consensus</t>
  </si>
  <si>
    <t xml:space="preserve">  - Median</t>
  </si>
  <si>
    <t xml:space="preserve">  - Lowest</t>
  </si>
  <si>
    <t>Net income before special items</t>
  </si>
  <si>
    <t>-</t>
  </si>
  <si>
    <t>CAPEX</t>
  </si>
  <si>
    <t>Total revenue</t>
  </si>
  <si>
    <t>UTDI_DE</t>
  </si>
  <si>
    <t>FY'2023 E</t>
  </si>
  <si>
    <t>FY'2024 E</t>
  </si>
  <si>
    <t>EBITDA</t>
  </si>
  <si>
    <t>Total Revenue - Consumer Access</t>
  </si>
  <si>
    <t>EBITDA - Consumer Access</t>
  </si>
  <si>
    <t>Total Revenue - Business Access</t>
  </si>
  <si>
    <t>EBITDA - Business Access</t>
  </si>
  <si>
    <t>Total Revenue - Consumer Applications</t>
  </si>
  <si>
    <t>Total Revenue - Business Applications</t>
  </si>
  <si>
    <t>Depreciation and Amortization</t>
  </si>
  <si>
    <t>Operating Income/(loss)</t>
  </si>
  <si>
    <t>Income/(loss) from Continuing Operations Before Income Taxes</t>
  </si>
  <si>
    <t>Net Income Before Non Controlling Interests</t>
  </si>
  <si>
    <t>Net Income/(loss)</t>
  </si>
  <si>
    <t>EPS - Basic</t>
  </si>
  <si>
    <t>Dividend Per Share</t>
  </si>
  <si>
    <t>Net Debt - Company Defined</t>
  </si>
  <si>
    <t>Free Cash Flow (FCF)</t>
  </si>
  <si>
    <t>Net Additions in Contracts - Mobile Internet</t>
  </si>
  <si>
    <t>Net Additions in Contracts - DSL</t>
  </si>
  <si>
    <t>Net Additions in Contracts - Business Applications</t>
  </si>
  <si>
    <t>1)</t>
  </si>
  <si>
    <t>Service Revenue - Consumer Access</t>
  </si>
  <si>
    <t>EBITDA - Business Applications</t>
  </si>
  <si>
    <t>Net additions in contracts - Fee-based subscription</t>
  </si>
  <si>
    <t xml:space="preserve">Q1'2022 </t>
  </si>
  <si>
    <t xml:space="preserve">Q2'2022 </t>
  </si>
  <si>
    <t xml:space="preserve">Q3'2022 </t>
  </si>
  <si>
    <t>THE INFORMATION PROVIDED BY VISIBLE ALPHA CITED HEREIN PROVIDED “AS IS” AND “AS AVAILABLE” WITHOUT WARRANTY OF ANY KIND. USE OF ANY VISIBLE ALPHA DATA IS AT YOUR OWN RISK AND VISIBLE ALPHA DISCLAIMS ANY LIABILITY FOR USE OF THE VISIBLE ALPHA DATA. ALTHOUGH THE INFORMATION IS OBTAINED OR COMPILED FROM RELAIABLE SOURCES VISIBLE NEITHER CAN NOR DOES GUARANTEE OR MAKE ANY REPRESENTATION OR WARRANTY, EITHER EXPRESS OR IMPLIED, AS TO THE ACCURACY, VALIDITY, SEQUENCE, TIMELINESS, COMPLETENESS OR CONTINUED AVAILABILITY OF ANY INFORMATION OR DATA, INCLUDING THIRD-PARTY CONTENT, MADE AVAILABLE HEREIN. IN NO EVENT SHALL VISIBLE ALPHA BE LIABLE FOR ANY DECISION MADE OR ACTION OR INACTION TAKEN IN RELIANCE ON ANY INFORMATION OR DATA, INCLUDING THIRD-PARTY CONTENT. VISIBLE ALPHA FURTHER EXPLICITLY DISCLAIMS, TO THE FULLEST EXTENT PERMITTED BY APPLICABLE LAW, ANY WARRANTY OF ANY KIND, WHETHER EXPRESS OR IMPLIED, INCLUDING WARRANTIES OF MERCHANTABILITY, FITNESS FOR A PARTICULAR PURPOSE AND NON-INFRINGEMENT.</t>
  </si>
  <si>
    <t xml:space="preserve">Free cash flow is defined as cash flow from operating activities, less capital expenditures, plus payments from disposals of intangible assets and property, plant and equipment; Reporting including the repayment portion of lease liabilities, which have been reported under cash flow from financing activities </t>
  </si>
  <si>
    <t>EBITDA - Consumer Applications</t>
  </si>
  <si>
    <t>2)</t>
  </si>
  <si>
    <t>Visible Alpha - Disclaimer:</t>
  </si>
  <si>
    <t>EBIT</t>
  </si>
  <si>
    <t>EBT</t>
  </si>
  <si>
    <t>FY'2025 E</t>
  </si>
  <si>
    <t>Q4'2022</t>
  </si>
  <si>
    <t>FY'2022</t>
  </si>
  <si>
    <t>FY 2022 without a non-cash valuation effect from derivatives (EBITDA, EBIT and EBT effect: € -0.5 million)</t>
  </si>
  <si>
    <t>Q1'2023</t>
  </si>
  <si>
    <t>Q2'2023</t>
  </si>
  <si>
    <t>Q3'2023</t>
  </si>
  <si>
    <t>Q4'2023 E</t>
  </si>
  <si>
    <t xml:space="preserve">                            </t>
  </si>
  <si>
    <t>United Internet Earnings Estimates as of February 26,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</si>
</sst>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Red]\(#,##0.00\)"/>
    <numFmt numFmtId="165" formatCode="#,##0_);[Red]\(#,##0\)"/>
    <numFmt numFmtId="166" formatCode="#,##0.00_);[Red]\(#,##0.00\)"/>
    <numFmt numFmtId="167" formatCode="_-* #,##0_-;\-* #,##0_-;_-* &quot;-&quot;??_-;_-@_-"/>
    <numFmt numFmtId="168" formatCode="#,##0;[Red]\(#,##0\)"/>
  </numFmts>
  <fonts count="22">
    <font>
      <sz val="11"/>
      <name val="Calibri"/>
    </font>
    <font>
      <sz val="10"/>
      <name val="Verdana"/>
      <family val="2"/>
    </font>
    <font>
      <b/>
      <sz val="11"/>
      <color rgb="FFFFFFFF"/>
      <name val="Verdana"/>
      <family val="2"/>
    </font>
    <font>
      <b/>
      <sz val="14"/>
      <color rgb="FFFFFFFF"/>
      <name val="Verdana"/>
      <family val="2"/>
    </font>
    <font>
      <b/>
      <sz val="10"/>
      <name val="Verdana"/>
      <family val="2"/>
    </font>
    <font>
      <b/>
      <sz val="11"/>
      <name val="Calibri"/>
      <family val="2"/>
    </font>
    <font>
      <sz val="10"/>
      <color rgb="FF006100"/>
      <name val="Verdana"/>
      <family val="2"/>
    </font>
    <font>
      <sz val="10"/>
      <color rgb="FF886500"/>
      <name val="Verdana"/>
      <family val="2"/>
    </font>
    <font>
      <sz val="10"/>
      <color rgb="FF9C0006"/>
      <name val="Verdana"/>
      <family val="2"/>
    </font>
    <font>
      <i/>
      <sz val="10"/>
      <name val="Verdana"/>
      <family val="2"/>
    </font>
    <font>
      <b/>
      <i/>
      <sz val="10"/>
      <name val="Verdana"/>
      <family val="2"/>
    </font>
    <font>
      <b/>
      <i/>
      <sz val="11"/>
      <name val="Calibri"/>
      <family val="2"/>
    </font>
    <font>
      <i/>
      <sz val="11"/>
      <name val="Calibri"/>
      <family val="2"/>
    </font>
    <font>
      <b/>
      <vertAlign val="superscript"/>
      <sz val="10"/>
      <name val="Univers 45 Light"/>
      <family val="2"/>
    </font>
    <font>
      <sz val="10"/>
      <name val="Arial"/>
      <family val="2"/>
    </font>
    <font>
      <b/>
      <sz val="10"/>
      <name val="Arial"/>
      <family val="2"/>
    </font>
    <font>
      <sz val="11"/>
      <name val="Calibri"/>
      <family val="2"/>
    </font>
    <font>
      <b/>
      <sz val="10"/>
      <color rgb="FFFF0000"/>
      <name val="Verdana"/>
      <family val="2"/>
    </font>
    <font>
      <b/>
      <sz val="14"/>
      <color theme="0"/>
      <name val="Verdana"/>
      <family val="2"/>
    </font>
    <font>
      <sz val="11"/>
      <color rgb="FF000000"/>
      <name val="Arial"/>
      <family val="2"/>
    </font>
    <font>
      <b/>
      <sz val="16"/>
      <color rgb="FF000000"/>
      <name val="Arial"/>
      <family val="2"/>
    </font>
    <font>
      <sz val="11"/>
      <name val="Calibri"/>
    </font>
  </fonts>
  <fills count="15">
    <fill>
      <patternFill patternType="none"/>
    </fill>
    <fill>
      <patternFill patternType="gray125"/>
    </fill>
    <fill>
      <patternFill patternType="solid">
        <fgColor rgb="FFFFFFFF"/>
      </patternFill>
    </fill>
    <fill>
      <patternFill patternType="solid">
        <fgColor rgb="FFDBE5F1"/>
      </patternFill>
    </fill>
    <fill>
      <patternFill patternType="solid">
        <fgColor rgb="FFF8F8F8"/>
      </patternFill>
    </fill>
    <fill>
      <patternFill patternType="solid">
        <fgColor rgb="FFEAEAEA"/>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
      <patternFill patternType="solid">
        <fgColor rgb="FFE2042E"/>
        <bgColor indexed="64"/>
      </patternFill>
    </fill>
    <fill>
      <patternFill patternType="solid">
        <fgColor theme="0" tint="-0.34998626667073579"/>
        <bgColor indexed="64"/>
      </patternFill>
    </fill>
    <fill>
      <patternFill patternType="solid">
        <fgColor rgb="FFFFB9BB"/>
        <bgColor indexed="64"/>
      </patternFill>
    </fill>
    <fill>
      <patternFill patternType="solid">
        <fgColor theme="0"/>
        <bgColor indexed="64"/>
      </patternFill>
    </fill>
  </fills>
  <borders count="6">
    <border>
      <left/>
      <right/>
      <top/>
      <bottom/>
      <diagonal/>
    </border>
    <border>
      <left/>
      <right style="thin">
        <color rgb="FFFFFFFF"/>
      </right>
      <top/>
      <bottom/>
      <diagonal/>
    </border>
    <border>
      <left style="thin">
        <color rgb="FFFFFFFF"/>
      </left>
      <right/>
      <top/>
      <bottom style="thin">
        <color rgb="FFFFFFFF"/>
      </bottom>
      <diagonal/>
    </border>
    <border>
      <left/>
      <right style="medium">
        <color rgb="FFFFFFFF"/>
      </right>
      <top/>
      <bottom style="medium">
        <color rgb="FFFFFFFF"/>
      </bottom>
      <diagonal/>
    </border>
    <border>
      <left/>
      <right style="medium">
        <color rgb="FFFFFFFF"/>
      </right>
      <top style="thin">
        <color rgb="FF000000"/>
      </top>
      <bottom style="thin">
        <color rgb="FF000000"/>
      </bottom>
      <diagonal/>
    </border>
    <border>
      <left/>
      <right/>
      <top style="thin">
        <color rgb="FFFFFFFF"/>
      </top>
      <bottom/>
      <diagonal/>
    </border>
  </borders>
  <cellStyleXfs count="12">
    <xf numFmtId="0" fontId="0" fillId="0" borderId="0"/>
    <xf numFmtId="0" fontId="4" fillId="3" borderId="2"/>
    <xf numFmtId="0" fontId="1" fillId="4" borderId="2"/>
    <xf numFmtId="0" fontId="4" fillId="5" borderId="2"/>
    <xf numFmtId="0" fontId="1" fillId="6" borderId="3"/>
    <xf numFmtId="0" fontId="6" fillId="7" borderId="3"/>
    <xf numFmtId="0" fontId="7" fillId="8" borderId="3"/>
    <xf numFmtId="0" fontId="8" fillId="9" borderId="3"/>
    <xf numFmtId="0" fontId="1" fillId="10" borderId="4">
      <alignment horizontal="center"/>
    </xf>
    <xf numFmtId="0" fontId="14" fillId="0" borderId="0"/>
    <xf numFmtId="0" fontId="16" fillId="0" borderId="0"/>
    <xf numFmtId="43" fontId="21" fillId="0" borderId="0" applyFont="0" applyFill="0" applyBorder="0" applyAlignment="0" applyProtection="0"/>
  </cellStyleXfs>
  <cellXfs count="64">
    <xf numFmtId="0" fontId="0" fillId="0" borderId="0" xfId="0"/>
    <xf numFmtId="0" fontId="4" fillId="3" borderId="2" xfId="1"/>
    <xf numFmtId="0" fontId="1" fillId="4" borderId="2" xfId="2"/>
    <xf numFmtId="0" fontId="0" fillId="0" borderId="0" xfId="0"/>
    <xf numFmtId="0" fontId="0" fillId="0" borderId="0" xfId="0" applyAlignment="1">
      <alignment horizontal="right"/>
    </xf>
    <xf numFmtId="0" fontId="5" fillId="2" borderId="0" xfId="0" applyFont="1" applyFill="1" applyAlignment="1">
      <alignment horizontal="right"/>
    </xf>
    <xf numFmtId="3" fontId="0" fillId="2" borderId="0" xfId="0" applyNumberFormat="1" applyFill="1" applyAlignment="1">
      <alignment horizontal="right"/>
    </xf>
    <xf numFmtId="3" fontId="1" fillId="4" borderId="2" xfId="2" applyNumberFormat="1"/>
    <xf numFmtId="3" fontId="5" fillId="2" borderId="0" xfId="0" applyNumberFormat="1" applyFont="1" applyFill="1" applyAlignment="1">
      <alignment horizontal="right"/>
    </xf>
    <xf numFmtId="3" fontId="4" fillId="5" borderId="2" xfId="3" applyNumberFormat="1"/>
    <xf numFmtId="4" fontId="0" fillId="2" borderId="0" xfId="0" applyNumberFormat="1" applyFill="1" applyAlignment="1">
      <alignment horizontal="right"/>
    </xf>
    <xf numFmtId="4" fontId="1" fillId="4" borderId="2" xfId="2" applyNumberFormat="1"/>
    <xf numFmtId="4" fontId="5" fillId="2" borderId="0" xfId="0" applyNumberFormat="1" applyFont="1" applyFill="1" applyAlignment="1">
      <alignment horizontal="right"/>
    </xf>
    <xf numFmtId="4" fontId="4" fillId="5" borderId="2" xfId="3" applyNumberFormat="1"/>
    <xf numFmtId="0" fontId="12" fillId="0" borderId="0" xfId="0" applyFont="1"/>
    <xf numFmtId="3" fontId="12" fillId="2" borderId="0" xfId="0" applyNumberFormat="1" applyFont="1" applyFill="1" applyAlignment="1">
      <alignment horizontal="right"/>
    </xf>
    <xf numFmtId="3" fontId="11" fillId="2" borderId="0" xfId="0" applyNumberFormat="1" applyFont="1" applyFill="1" applyAlignment="1">
      <alignment horizontal="right"/>
    </xf>
    <xf numFmtId="0" fontId="13" fillId="0" borderId="0" xfId="0" applyFont="1" applyAlignment="1">
      <alignment horizontal="right"/>
    </xf>
    <xf numFmtId="164" fontId="1" fillId="4" borderId="2" xfId="2" applyNumberFormat="1"/>
    <xf numFmtId="164" fontId="1" fillId="4" borderId="2" xfId="2" applyNumberFormat="1" applyAlignment="1">
      <alignment horizontal="right"/>
    </xf>
    <xf numFmtId="0" fontId="9" fillId="4" borderId="2" xfId="2" applyFont="1" applyAlignment="1">
      <alignment horizontal="right"/>
    </xf>
    <xf numFmtId="3" fontId="9" fillId="4" borderId="2" xfId="2" applyNumberFormat="1" applyFont="1" applyAlignment="1">
      <alignment horizontal="right"/>
    </xf>
    <xf numFmtId="3" fontId="10" fillId="5" borderId="2" xfId="3" applyNumberFormat="1" applyFont="1" applyAlignment="1">
      <alignment horizontal="right"/>
    </xf>
    <xf numFmtId="0" fontId="1" fillId="4" borderId="2" xfId="2" applyAlignment="1">
      <alignment horizontal="right"/>
    </xf>
    <xf numFmtId="3" fontId="1" fillId="4" borderId="2" xfId="2" applyNumberFormat="1" applyAlignment="1">
      <alignment horizontal="right"/>
    </xf>
    <xf numFmtId="3" fontId="4" fillId="5" borderId="2" xfId="3" applyNumberFormat="1" applyAlignment="1">
      <alignment horizontal="right"/>
    </xf>
    <xf numFmtId="2" fontId="1" fillId="4" borderId="2" xfId="2" applyNumberFormat="1" applyAlignment="1">
      <alignment horizontal="right"/>
    </xf>
    <xf numFmtId="2" fontId="4" fillId="5" borderId="2" xfId="3" applyNumberFormat="1"/>
    <xf numFmtId="165" fontId="4" fillId="5" borderId="2" xfId="3" applyNumberFormat="1"/>
    <xf numFmtId="1" fontId="1" fillId="4" borderId="2" xfId="2" applyNumberFormat="1" applyAlignment="1">
      <alignment horizontal="right"/>
    </xf>
    <xf numFmtId="1" fontId="4" fillId="5" borderId="2" xfId="3" applyNumberFormat="1"/>
    <xf numFmtId="1" fontId="4" fillId="5" borderId="2" xfId="3" applyNumberFormat="1" applyAlignment="1">
      <alignment horizontal="right"/>
    </xf>
    <xf numFmtId="0" fontId="1" fillId="4" borderId="2" xfId="2" applyFont="1"/>
    <xf numFmtId="0" fontId="1" fillId="4" borderId="2" xfId="2" applyFont="1" applyAlignment="1">
      <alignment horizontal="right"/>
    </xf>
    <xf numFmtId="3" fontId="1" fillId="4" borderId="2" xfId="2" applyNumberFormat="1" applyFont="1"/>
    <xf numFmtId="3" fontId="1" fillId="4" borderId="2" xfId="2" applyNumberFormat="1" applyFont="1" applyAlignment="1">
      <alignment horizontal="right"/>
    </xf>
    <xf numFmtId="3" fontId="4" fillId="5" borderId="2" xfId="3" applyNumberFormat="1" applyFont="1"/>
    <xf numFmtId="3" fontId="0" fillId="0" borderId="0" xfId="0" applyNumberFormat="1" applyFill="1" applyAlignment="1">
      <alignment horizontal="right"/>
    </xf>
    <xf numFmtId="3" fontId="1" fillId="0" borderId="2" xfId="2" applyNumberFormat="1" applyFill="1"/>
    <xf numFmtId="0" fontId="3" fillId="11" borderId="0" xfId="0" applyFont="1" applyFill="1" applyAlignment="1">
      <alignment vertical="center"/>
    </xf>
    <xf numFmtId="0" fontId="2" fillId="11" borderId="1" xfId="0" applyFont="1" applyFill="1" applyBorder="1" applyAlignment="1">
      <alignment horizontal="center" vertical="center"/>
    </xf>
    <xf numFmtId="0" fontId="2" fillId="12" borderId="1" xfId="0" applyFont="1" applyFill="1" applyBorder="1" applyAlignment="1">
      <alignment horizontal="center" vertical="center"/>
    </xf>
    <xf numFmtId="0" fontId="4" fillId="13" borderId="2" xfId="1" applyFill="1"/>
    <xf numFmtId="0" fontId="5" fillId="13" borderId="0" xfId="0" applyFont="1" applyFill="1" applyAlignment="1">
      <alignment horizontal="right"/>
    </xf>
    <xf numFmtId="0" fontId="4" fillId="13" borderId="2" xfId="1" applyFont="1" applyFill="1"/>
    <xf numFmtId="0" fontId="11" fillId="13" borderId="0" xfId="0" applyFont="1" applyFill="1" applyAlignment="1">
      <alignment horizontal="right"/>
    </xf>
    <xf numFmtId="0" fontId="17" fillId="13" borderId="2" xfId="1" applyFont="1" applyFill="1"/>
    <xf numFmtId="1" fontId="4" fillId="13" borderId="2" xfId="1" applyNumberFormat="1" applyFill="1"/>
    <xf numFmtId="0" fontId="16" fillId="13" borderId="0" xfId="0" applyFont="1" applyFill="1" applyAlignment="1">
      <alignment horizontal="right"/>
    </xf>
    <xf numFmtId="166" fontId="4" fillId="5" borderId="2" xfId="3" applyNumberFormat="1"/>
    <xf numFmtId="165" fontId="4" fillId="5" borderId="2" xfId="3" applyNumberFormat="1" applyFont="1" applyAlignment="1">
      <alignment horizontal="right"/>
    </xf>
    <xf numFmtId="165" fontId="4" fillId="5" borderId="2" xfId="3" applyNumberFormat="1" applyAlignment="1">
      <alignment horizontal="right"/>
    </xf>
    <xf numFmtId="0" fontId="13" fillId="0" borderId="0" xfId="0" applyFont="1" applyAlignment="1">
      <alignment horizontal="right" vertical="top"/>
    </xf>
    <xf numFmtId="0" fontId="20" fillId="0" borderId="0" xfId="0" applyFont="1" applyAlignment="1">
      <alignment vertical="center"/>
    </xf>
    <xf numFmtId="167" fontId="4" fillId="5" borderId="2" xfId="11" applyNumberFormat="1" applyFont="1" applyFill="1" applyBorder="1"/>
    <xf numFmtId="168" fontId="1" fillId="4" borderId="2" xfId="2" applyNumberFormat="1" applyAlignment="1">
      <alignment horizontal="right"/>
    </xf>
    <xf numFmtId="168" fontId="1" fillId="4" borderId="2" xfId="2" applyNumberFormat="1"/>
    <xf numFmtId="167" fontId="1" fillId="4" borderId="2" xfId="11" applyNumberFormat="1" applyFont="1" applyFill="1" applyBorder="1" applyAlignment="1">
      <alignment horizontal="left" indent="4"/>
    </xf>
    <xf numFmtId="167" fontId="1" fillId="4" borderId="2" xfId="11" applyNumberFormat="1" applyFont="1" applyFill="1" applyBorder="1" applyAlignment="1">
      <alignment horizontal="right"/>
    </xf>
    <xf numFmtId="3" fontId="4" fillId="5" borderId="2" xfId="3" applyNumberFormat="1" applyFont="1" applyAlignment="1">
      <alignment horizontal="right"/>
    </xf>
    <xf numFmtId="0" fontId="18" fillId="11" borderId="0" xfId="0" applyFont="1" applyFill="1" applyAlignment="1">
      <alignment horizontal="center" vertical="center"/>
    </xf>
    <xf numFmtId="0" fontId="19" fillId="0" borderId="0" xfId="0" applyFont="1" applyAlignment="1">
      <alignment horizontal="left" vertical="center" wrapText="1"/>
    </xf>
    <xf numFmtId="0" fontId="15" fillId="14" borderId="5" xfId="0" applyFont="1" applyFill="1" applyBorder="1" applyAlignment="1">
      <alignment horizontal="left" wrapText="1"/>
    </xf>
    <xf numFmtId="0" fontId="15" fillId="0" borderId="0" xfId="0" applyFont="1" applyAlignment="1">
      <alignment horizontal="left" vertical="top" wrapText="1"/>
    </xf>
  </cellXfs>
  <cellStyles count="12">
    <cellStyle name="gelb_inhalt" xfId="6" xr:uid="{00000000-0005-0000-0000-000000000000}"/>
    <cellStyle name="gruen_inhalt" xfId="5" xr:uid="{00000000-0005-0000-0000-000001000000}"/>
    <cellStyle name="Hellblau_inhalt" xfId="4" xr:uid="{00000000-0005-0000-0000-000002000000}"/>
    <cellStyle name="Komma" xfId="11" builtinId="3"/>
    <cellStyle name="overview_dunkelgrau" xfId="8" xr:uid="{00000000-0005-0000-0000-000004000000}"/>
    <cellStyle name="rot_inhalt" xfId="7" xr:uid="{00000000-0005-0000-0000-000005000000}"/>
    <cellStyle name="Standard" xfId="0" builtinId="0"/>
    <cellStyle name="Standard 2" xfId="9" xr:uid="{00000000-0005-0000-0000-000006000000}"/>
    <cellStyle name="Standard 3" xfId="10" xr:uid="{00000000-0005-0000-0000-000007000000}"/>
    <cellStyle name="Wert_dunkelgrau" xfId="3" xr:uid="{00000000-0005-0000-0000-000008000000}"/>
    <cellStyle name="Wert_hellgrau" xfId="2" xr:uid="{00000000-0005-0000-0000-000009000000}"/>
    <cellStyle name="Wertezelle" xfId="1" xr:uid="{00000000-0005-0000-0000-00000A000000}"/>
  </cellStyles>
  <dxfs count="1">
    <dxf>
      <fill>
        <patternFill>
          <bgColor rgb="FFFFFFFF"/>
        </patternFill>
      </fill>
    </dxf>
  </dxfs>
  <tableStyles count="0" defaultTableStyle="TableStyleMedium2" defaultPivotStyle="PivotStyleLight16"/>
  <colors>
    <mruColors>
      <color rgb="FFE2042E"/>
      <color rgb="FFFFB9BB"/>
      <color rgb="FFFF7C80"/>
      <color rgb="FFE240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2:Q169"/>
  <sheetViews>
    <sheetView showGridLines="0" tabSelected="1" view="pageBreakPreview" zoomScale="90" zoomScaleSheetLayoutView="90" workbookViewId="0">
      <pane xSplit="1" ySplit="4" topLeftCell="B83" activePane="bottomRight" state="frozen"/>
      <selection pane="topRight" activeCell="B1" sqref="B1"/>
      <selection pane="bottomLeft" activeCell="A5" sqref="A5"/>
      <selection pane="bottomRight" activeCell="I94" sqref="I94"/>
    </sheetView>
  </sheetViews>
  <sheetFormatPr baseColWidth="10" defaultColWidth="9.125" defaultRowHeight="14.3"/>
  <cols>
    <col min="1" max="1" width="69.875" style="3" bestFit="1" customWidth="1"/>
    <col min="2" max="2" width="8.125" style="3" customWidth="1"/>
    <col min="3" max="9" width="16.75" style="4" customWidth="1"/>
    <col min="10" max="11" width="18.625" style="4" customWidth="1"/>
    <col min="12" max="12" width="16.75" style="4" customWidth="1"/>
    <col min="13" max="13" width="16.75" customWidth="1"/>
    <col min="14" max="14" width="16.75" style="3" customWidth="1"/>
    <col min="15" max="15" width="1.625" customWidth="1"/>
  </cols>
  <sheetData>
    <row r="2" spans="1:17" ht="34.15" customHeight="1">
      <c r="A2" s="60" t="s">
        <v>54</v>
      </c>
      <c r="B2" s="60"/>
      <c r="C2" s="60"/>
      <c r="D2" s="60"/>
      <c r="E2" s="60"/>
      <c r="F2" s="60"/>
      <c r="G2" s="60"/>
      <c r="H2" s="60"/>
      <c r="I2" s="60"/>
      <c r="J2" s="60"/>
      <c r="K2" s="60"/>
      <c r="L2" s="60"/>
      <c r="M2" s="60"/>
      <c r="N2" s="39"/>
      <c r="O2" s="39"/>
      <c r="P2" s="39"/>
      <c r="Q2" s="39"/>
    </row>
    <row r="4" spans="1:17" ht="45" customHeight="1">
      <c r="C4" s="40" t="s">
        <v>35</v>
      </c>
      <c r="D4" s="40" t="s">
        <v>36</v>
      </c>
      <c r="E4" s="40" t="s">
        <v>37</v>
      </c>
      <c r="F4" s="40" t="s">
        <v>46</v>
      </c>
      <c r="G4" s="40" t="s">
        <v>47</v>
      </c>
      <c r="H4" s="40" t="s">
        <v>49</v>
      </c>
      <c r="I4" s="40" t="s">
        <v>50</v>
      </c>
      <c r="J4" s="40" t="s">
        <v>51</v>
      </c>
      <c r="K4" s="41" t="s">
        <v>52</v>
      </c>
      <c r="L4" s="41" t="s">
        <v>10</v>
      </c>
      <c r="M4" s="41" t="s">
        <v>11</v>
      </c>
      <c r="N4" s="41" t="s">
        <v>45</v>
      </c>
    </row>
    <row r="5" spans="1:17" ht="5.95" customHeight="1">
      <c r="M5" s="4"/>
      <c r="N5" s="4"/>
    </row>
    <row r="6" spans="1:17" s="3" customFormat="1" ht="12.6" customHeight="1">
      <c r="A6" s="4" t="s">
        <v>9</v>
      </c>
      <c r="B6" s="4"/>
      <c r="C6" s="4"/>
      <c r="D6" s="4"/>
      <c r="E6" s="4"/>
      <c r="F6" s="4"/>
      <c r="G6" s="4"/>
      <c r="H6" s="4"/>
      <c r="I6" s="4"/>
      <c r="J6" s="4"/>
      <c r="K6" s="4"/>
      <c r="L6" s="4"/>
      <c r="M6" s="4"/>
      <c r="N6" s="4"/>
    </row>
    <row r="7" spans="1:17" s="43" customFormat="1">
      <c r="A7" s="42" t="s">
        <v>8</v>
      </c>
      <c r="B7" s="42"/>
      <c r="C7" s="42"/>
      <c r="D7" s="42"/>
      <c r="E7" s="42"/>
      <c r="F7" s="42"/>
      <c r="G7" s="42"/>
      <c r="H7" s="42"/>
      <c r="I7" s="42"/>
      <c r="J7" s="42"/>
      <c r="K7" s="42"/>
      <c r="L7" s="42"/>
      <c r="M7" s="42"/>
      <c r="N7" s="42"/>
    </row>
    <row r="8" spans="1:17">
      <c r="A8" s="2" t="s">
        <v>0</v>
      </c>
      <c r="B8" s="2"/>
      <c r="C8" s="19"/>
      <c r="D8" s="19"/>
      <c r="E8" s="19"/>
      <c r="F8" s="19"/>
      <c r="G8" s="19"/>
      <c r="H8" s="19"/>
      <c r="I8" s="19"/>
      <c r="J8" s="19"/>
      <c r="K8" s="19" t="str">
        <f>_xll.VADesc(K10,"SourceCount")</f>
        <v>5</v>
      </c>
      <c r="L8" s="19" t="str">
        <f>_xll.VADesc(L10,"SourceCount")</f>
        <v>5</v>
      </c>
      <c r="M8" s="19" t="str">
        <f>_xll.VADesc(M10,"SourceCount")</f>
        <v>12</v>
      </c>
      <c r="N8" s="19" t="str">
        <f>_xll.VADesc(N10,"SourceCount")</f>
        <v>12</v>
      </c>
    </row>
    <row r="9" spans="1:17" s="6" customFormat="1">
      <c r="A9" s="7" t="s">
        <v>1</v>
      </c>
      <c r="B9" s="7"/>
      <c r="C9" s="19"/>
      <c r="D9" s="19"/>
      <c r="E9" s="19"/>
      <c r="F9" s="55"/>
      <c r="G9" s="55"/>
      <c r="H9" s="55"/>
      <c r="I9" s="55"/>
      <c r="J9" s="55"/>
      <c r="K9" s="55">
        <f>_xll.VADesc(K10,"Max")</f>
        <v>1614.97299228515</v>
      </c>
      <c r="L9" s="55">
        <f>_xll.VADesc(L10,"Max")</f>
        <v>6203.8909922851499</v>
      </c>
      <c r="M9" s="55">
        <f>_xll.VADesc(M10,"Max")</f>
        <v>6657.3200571827701</v>
      </c>
      <c r="N9" s="55">
        <f>_xll.VADesc(N10,"Max")</f>
        <v>7082.6636408663799</v>
      </c>
    </row>
    <row r="10" spans="1:17" s="8" customFormat="1">
      <c r="A10" s="9" t="s">
        <v>2</v>
      </c>
      <c r="B10" s="9"/>
      <c r="C10" s="28">
        <f>_xll.VAData($A$6,C$4,$A$7,"VA Actuals","CD")</f>
        <v>1443.7</v>
      </c>
      <c r="D10" s="28">
        <f>_xll.VAData($A$6,D$4,$A$7,"VA Actuals","CD")</f>
        <v>1457.4</v>
      </c>
      <c r="E10" s="28">
        <f>_xll.VAData($A$6,E$4,$A$7,"VA Actuals","CD")</f>
        <v>1483.2</v>
      </c>
      <c r="F10" s="28">
        <f>_xll.VAData($A$6,F$4,$A$7,"VA Actuals","CD")</f>
        <v>1530.8</v>
      </c>
      <c r="G10" s="28">
        <f>_xll.VAData($A$6,G$4,$A$7,"VA Actuals","CD")</f>
        <v>5915.0630000000001</v>
      </c>
      <c r="H10" s="28">
        <f>_xll.VAData($A$6,H$4,$A$7,"VA Actuals","CD")</f>
        <v>1538.318</v>
      </c>
      <c r="I10" s="28">
        <f>_xll.VAData($A$6,I$4,$A$7,"VA Actuals","CD")</f>
        <v>1489.8</v>
      </c>
      <c r="J10" s="9">
        <f>_xll.VAData($A$6,J$4,$A$7,"consensus.vaactuals")</f>
        <v>1560.8</v>
      </c>
      <c r="K10" s="9">
        <f>_xll.VAData($A$6,K$4,$A$7,"custom")</f>
        <v>1602.3995938511</v>
      </c>
      <c r="L10" s="9">
        <f>_xll.VAData($A$6,L$4,$A$7,"custom")</f>
        <v>6198.7049938511</v>
      </c>
      <c r="M10" s="9">
        <f>_xll.VAData($A$6,M$4,$A$7,"consensus.vaactuals")</f>
        <v>6497.1907037235242</v>
      </c>
      <c r="N10" s="9">
        <f>_xll.VAData($A$6,N$4,$A$7,"consensus.vaactuals")</f>
        <v>6767.2033229310227</v>
      </c>
    </row>
    <row r="11" spans="1:17" s="6" customFormat="1">
      <c r="A11" s="7" t="s">
        <v>3</v>
      </c>
      <c r="B11" s="7"/>
      <c r="C11" s="18"/>
      <c r="D11" s="18"/>
      <c r="E11" s="18"/>
      <c r="F11" s="56"/>
      <c r="G11" s="56"/>
      <c r="H11" s="56"/>
      <c r="I11" s="56"/>
      <c r="J11" s="56"/>
      <c r="K11" s="56">
        <f>_xll.VADesc(K10,"Median")</f>
        <v>1612.697148306253</v>
      </c>
      <c r="L11" s="56">
        <f>_xll.VADesc(L10,"Median")</f>
        <v>6201.50614830626</v>
      </c>
      <c r="M11" s="56">
        <f>_xll.VADesc(M10,"Median")</f>
        <v>6503.4833236985196</v>
      </c>
      <c r="N11" s="56">
        <f>_xll.VADesc(N10,"Median")</f>
        <v>6778.8537979919747</v>
      </c>
    </row>
    <row r="12" spans="1:17" s="6" customFormat="1">
      <c r="A12" s="7" t="s">
        <v>4</v>
      </c>
      <c r="B12" s="7"/>
      <c r="C12" s="18"/>
      <c r="D12" s="18"/>
      <c r="E12" s="18"/>
      <c r="F12" s="56"/>
      <c r="G12" s="56"/>
      <c r="H12" s="56"/>
      <c r="I12" s="56"/>
      <c r="J12" s="56"/>
      <c r="K12" s="56">
        <f>_xll.VADesc(K10,"Min")</f>
        <v>1571.9172440993311</v>
      </c>
      <c r="L12" s="56">
        <f>_xll.VADesc(L10,"Min")</f>
        <v>6187.3492663916395</v>
      </c>
      <c r="M12" s="56">
        <f>_xll.VADesc(M10,"Min")</f>
        <v>6367.2538555494302</v>
      </c>
      <c r="N12" s="56">
        <f>_xll.VADesc(N10,"Min")</f>
        <v>6596.4265063561197</v>
      </c>
    </row>
    <row r="13" spans="1:17" s="45" customFormat="1">
      <c r="A13" s="44" t="s">
        <v>12</v>
      </c>
      <c r="B13" s="44" t="s">
        <v>31</v>
      </c>
      <c r="C13" s="44"/>
      <c r="D13" s="44"/>
      <c r="E13" s="44"/>
      <c r="F13" s="44"/>
      <c r="G13" s="42"/>
      <c r="H13" s="42"/>
      <c r="I13" s="42"/>
      <c r="J13" s="42"/>
      <c r="K13" s="42"/>
      <c r="L13" s="42"/>
      <c r="M13" s="42"/>
      <c r="N13" s="42"/>
    </row>
    <row r="14" spans="1:17" s="14" customFormat="1">
      <c r="A14" s="32" t="s">
        <v>0</v>
      </c>
      <c r="B14" s="32"/>
      <c r="C14" s="33"/>
      <c r="D14" s="33"/>
      <c r="E14" s="33"/>
      <c r="F14" s="20"/>
      <c r="G14" s="20"/>
      <c r="H14" s="20"/>
      <c r="I14" s="20"/>
      <c r="J14" s="20"/>
      <c r="K14" s="33" t="str">
        <f>_xll.VADesc(K16,"SourceCount")</f>
        <v>4</v>
      </c>
      <c r="L14" s="20" t="str">
        <f>_xll.VADesc(L16,"SourceCount")</f>
        <v>5</v>
      </c>
      <c r="M14" s="20" t="str">
        <f>_xll.VADesc(M16,"SourceCount")</f>
        <v>12</v>
      </c>
      <c r="N14" s="20" t="str">
        <f>_xll.VADesc(N16,"SourceCount")</f>
        <v>12</v>
      </c>
    </row>
    <row r="15" spans="1:17" s="15" customFormat="1">
      <c r="A15" s="34" t="s">
        <v>1</v>
      </c>
      <c r="B15" s="34"/>
      <c r="C15" s="35"/>
      <c r="D15" s="35"/>
      <c r="E15" s="35"/>
      <c r="F15" s="21"/>
      <c r="G15" s="21"/>
      <c r="H15" s="21"/>
      <c r="I15" s="21"/>
      <c r="J15" s="21"/>
      <c r="K15" s="35">
        <f>_xll.VADesc(K16,"Max")</f>
        <v>305.70432924372898</v>
      </c>
      <c r="L15" s="21">
        <f>_xll.VADesc(L16,"Max")</f>
        <v>1294.7043292437302</v>
      </c>
      <c r="M15" s="21">
        <f>_xll.VADesc(M16,"Max")</f>
        <v>1477.92505269457</v>
      </c>
      <c r="N15" s="21">
        <f>_xll.VADesc(N16,"Max")</f>
        <v>1610.9463159197901</v>
      </c>
    </row>
    <row r="16" spans="1:17" s="16" customFormat="1">
      <c r="A16" s="36" t="s">
        <v>2</v>
      </c>
      <c r="B16" s="36"/>
      <c r="C16" s="50">
        <f>_xll.VAData($A$6,C$4,$A$13,"VA Actuals","CD")</f>
        <v>330</v>
      </c>
      <c r="D16" s="50">
        <f>_xll.VAData($A$6,D$4,$A$13,"VA Actuals","CD")</f>
        <v>329.7</v>
      </c>
      <c r="E16" s="50">
        <f>_xll.VAData($A$6,E$4,$A$13,"VA Actuals","CD")</f>
        <v>335.8</v>
      </c>
      <c r="F16" s="50">
        <f>_xll.VAData($A$6,F$4,$A$13,"VA Actuals","CD")</f>
        <v>267</v>
      </c>
      <c r="G16" s="50">
        <f>_xll.VAData($A$6,G$4,$A$13,"VA Actuals","CD")</f>
        <v>1262.5</v>
      </c>
      <c r="H16" s="50">
        <f>_xll.VAData($A$6,H$4,$A$13,"VA Actuals","CD")</f>
        <v>315</v>
      </c>
      <c r="I16" s="50">
        <f>_xll.VAData($A$6,I$4,$A$13,"VA Actuals","CD")</f>
        <v>349.1</v>
      </c>
      <c r="J16" s="22">
        <f>_xll.VAData($A$6,J$4,$A$13,"consensus.vaactuals")</f>
        <v>324.89999999999998</v>
      </c>
      <c r="K16" s="59">
        <f>_xll.VAData($A$6,K$4,$A$13,"custom")</f>
        <v>302.39275569270001</v>
      </c>
      <c r="L16" s="22">
        <f>_xll.VAData($A$6,L$4,$A$13,"custom")</f>
        <v>1290.2606717101</v>
      </c>
      <c r="M16" s="22">
        <f>_xll.VAData($A$6,M$4,$A$13,"consensus.vaactuals")</f>
        <v>1413.5162239392482</v>
      </c>
      <c r="N16" s="22">
        <f>_xll.VAData($A$6,N$4,$A$13,"consensus.vaactuals")</f>
        <v>1539.5640982379234</v>
      </c>
    </row>
    <row r="17" spans="1:14" s="15" customFormat="1">
      <c r="A17" s="34" t="s">
        <v>3</v>
      </c>
      <c r="B17" s="34"/>
      <c r="C17" s="35"/>
      <c r="D17" s="35"/>
      <c r="E17" s="35"/>
      <c r="F17" s="21"/>
      <c r="G17" s="21"/>
      <c r="H17" s="21"/>
      <c r="I17" s="21"/>
      <c r="J17" s="21"/>
      <c r="K17" s="35">
        <f>_xll.VADesc(K16,"Median")</f>
        <v>302.63478141922803</v>
      </c>
      <c r="L17" s="21">
        <f>_xll.VADesc(L16,"Median")</f>
        <v>1290.7802181327399</v>
      </c>
      <c r="M17" s="21">
        <f>_xll.VADesc(M16,"Median")</f>
        <v>1422.9848568844</v>
      </c>
      <c r="N17" s="21">
        <f>_xll.VADesc(N16,"Median")</f>
        <v>1559.2898059235201</v>
      </c>
    </row>
    <row r="18" spans="1:14" s="15" customFormat="1">
      <c r="A18" s="34" t="s">
        <v>4</v>
      </c>
      <c r="B18" s="34"/>
      <c r="C18" s="35"/>
      <c r="D18" s="35"/>
      <c r="E18" s="35"/>
      <c r="F18" s="21"/>
      <c r="G18" s="21"/>
      <c r="H18" s="21"/>
      <c r="I18" s="21"/>
      <c r="J18" s="21"/>
      <c r="K18" s="35">
        <f>_xll.VADesc(K16,"Min")</f>
        <v>298.59713068847196</v>
      </c>
      <c r="L18" s="21">
        <f>_xll.VADesc(L16,"Min")</f>
        <v>1285.72933577966</v>
      </c>
      <c r="M18" s="21">
        <f>_xll.VADesc(M16,"Min")</f>
        <v>1317.4869808973999</v>
      </c>
      <c r="N18" s="21">
        <f>_xll.VADesc(N16,"Min")</f>
        <v>1446.6152225074502</v>
      </c>
    </row>
    <row r="19" spans="1:14" s="43" customFormat="1">
      <c r="A19" s="42" t="s">
        <v>13</v>
      </c>
      <c r="B19" s="42"/>
      <c r="C19" s="42"/>
      <c r="D19" s="42"/>
      <c r="E19" s="42"/>
      <c r="F19" s="42"/>
      <c r="G19" s="42"/>
      <c r="H19" s="42"/>
      <c r="I19" s="42"/>
      <c r="J19" s="42"/>
      <c r="K19" s="42"/>
      <c r="L19" s="42"/>
      <c r="M19" s="42"/>
      <c r="N19" s="42"/>
    </row>
    <row r="20" spans="1:14">
      <c r="A20" s="2" t="s">
        <v>0</v>
      </c>
      <c r="B20" s="2"/>
      <c r="C20" s="23"/>
      <c r="D20" s="23"/>
      <c r="E20" s="23"/>
      <c r="F20" s="23"/>
      <c r="G20" s="23"/>
      <c r="H20" s="23"/>
      <c r="I20" s="23"/>
      <c r="J20" s="23"/>
      <c r="K20" s="23" t="str">
        <f>_xll.VADesc(K22,"SourceCount")</f>
        <v>5</v>
      </c>
      <c r="L20" s="23" t="str">
        <f>_xll.VADesc(L22,"SourceCount")</f>
        <v>5</v>
      </c>
      <c r="M20" s="23" t="str">
        <f>_xll.VADesc(M22,"SourceCount")</f>
        <v>10</v>
      </c>
      <c r="N20" s="23" t="str">
        <f>_xll.VADesc(N22,"SourceCount")</f>
        <v>10</v>
      </c>
    </row>
    <row r="21" spans="1:14" s="6" customFormat="1">
      <c r="A21" s="7" t="s">
        <v>1</v>
      </c>
      <c r="B21" s="7"/>
      <c r="C21" s="24"/>
      <c r="D21" s="24"/>
      <c r="E21" s="24"/>
      <c r="F21" s="24"/>
      <c r="G21" s="24"/>
      <c r="H21" s="24"/>
      <c r="I21" s="24"/>
      <c r="J21" s="24"/>
      <c r="K21" s="24">
        <f>_xll.VADesc(K22,"Max")</f>
        <v>1057.4969021223001</v>
      </c>
      <c r="L21" s="24">
        <f>_xll.VADesc(L22,"Max")</f>
        <v>4089.3059021223003</v>
      </c>
      <c r="M21" s="24">
        <f>_xll.VADesc(M22,"Max")</f>
        <v>4240.5281371302599</v>
      </c>
      <c r="N21" s="24">
        <f>_xll.VADesc(N22,"Max")</f>
        <v>4393.4127792596601</v>
      </c>
    </row>
    <row r="22" spans="1:14" s="8" customFormat="1">
      <c r="A22" s="9" t="s">
        <v>2</v>
      </c>
      <c r="B22" s="9"/>
      <c r="C22" s="51">
        <f>_xll.VAData($A$6,C$4,$A$19,"VA Actuals","CD")</f>
        <v>975.9</v>
      </c>
      <c r="D22" s="51">
        <f>_xll.VAData($A$6,D$4,$A$19,"VA Actuals","CD")</f>
        <v>976.1</v>
      </c>
      <c r="E22" s="51">
        <f>_xll.VAData($A$6,E$4,$A$19,"VA Actuals","CD")</f>
        <v>998.3</v>
      </c>
      <c r="F22" s="51">
        <f>_xll.VAData($A$6,F$4,$A$19,"VA Actuals","CD")</f>
        <v>1013.4</v>
      </c>
      <c r="G22" s="51">
        <f>_xll.VAData($A$6,G$4,$A$19,"VA Actuals","CD")</f>
        <v>3963.7</v>
      </c>
      <c r="H22" s="51">
        <f>_xll.VAData($A$6,H$4,$A$19,"VA Actuals","CD")</f>
        <v>1021</v>
      </c>
      <c r="I22" s="51">
        <f>_xll.VAData($A$6,I$4,$A$19,"VA Actuals","CD")</f>
        <v>972.1</v>
      </c>
      <c r="J22" s="25">
        <f>_xll.VAData($A$6,J$4,$A$19,"consensus.vaactuals")</f>
        <v>1038.7</v>
      </c>
      <c r="K22" s="25">
        <f>_xll.VAData($A$6,K$4,$A$19,"custom")</f>
        <v>1050.2979784948</v>
      </c>
      <c r="L22" s="25">
        <f>_xll.VAData($A$6,L$4,$A$19,"custom")</f>
        <v>4082.0997784947999</v>
      </c>
      <c r="M22" s="25">
        <f>_xll.VAData($A$6,M$4,$A$19,"consensus.vaactuals")</f>
        <v>4191.2628712829073</v>
      </c>
      <c r="N22" s="25">
        <f>_xll.VAData($A$6,N$4,$A$19,"consensus.vaactuals")</f>
        <v>4297.760978548532</v>
      </c>
    </row>
    <row r="23" spans="1:14" s="6" customFormat="1">
      <c r="A23" s="7" t="s">
        <v>3</v>
      </c>
      <c r="B23" s="7"/>
      <c r="C23" s="24"/>
      <c r="D23" s="24"/>
      <c r="E23" s="24"/>
      <c r="F23" s="24"/>
      <c r="G23" s="24"/>
      <c r="H23" s="24"/>
      <c r="I23" s="24"/>
      <c r="J23" s="24"/>
      <c r="K23" s="24">
        <f>_xll.VADesc(K22,"Median")</f>
        <v>1052.1383351893101</v>
      </c>
      <c r="L23" s="24">
        <f>_xll.VADesc(L22,"Median")</f>
        <v>4083.9383351893102</v>
      </c>
      <c r="M23" s="24">
        <f>_xll.VADesc(M22,"Median")</f>
        <v>4200.1771625258098</v>
      </c>
      <c r="N23" s="24">
        <f>_xll.VADesc(N22,"Median")</f>
        <v>4309.0225541136506</v>
      </c>
    </row>
    <row r="24" spans="1:14" s="6" customFormat="1">
      <c r="A24" s="7" t="s">
        <v>4</v>
      </c>
      <c r="B24" s="7"/>
      <c r="C24" s="24"/>
      <c r="D24" s="24"/>
      <c r="E24" s="24"/>
      <c r="F24" s="24"/>
      <c r="G24" s="24"/>
      <c r="H24" s="24"/>
      <c r="I24" s="24"/>
      <c r="J24" s="24"/>
      <c r="K24" s="24">
        <f>_xll.VADesc(K22,"Min")</f>
        <v>1033.2221465682901</v>
      </c>
      <c r="L24" s="24">
        <f>_xll.VADesc(L22,"Min")</f>
        <v>4065.0221465682903</v>
      </c>
      <c r="M24" s="24">
        <f>_xll.VADesc(M22,"Min")</f>
        <v>4106.0789322451701</v>
      </c>
      <c r="N24" s="24">
        <f>_xll.VADesc(N22,"Min")</f>
        <v>4166.8715179599603</v>
      </c>
    </row>
    <row r="25" spans="1:14" s="43" customFormat="1">
      <c r="A25" s="42" t="s">
        <v>32</v>
      </c>
      <c r="B25" s="42"/>
      <c r="C25" s="42"/>
      <c r="D25" s="42"/>
      <c r="E25" s="42"/>
      <c r="F25" s="42"/>
      <c r="G25" s="42"/>
      <c r="H25" s="42"/>
      <c r="I25" s="42"/>
      <c r="J25" s="42"/>
      <c r="K25" s="42"/>
      <c r="L25" s="42"/>
      <c r="M25" s="42"/>
      <c r="N25" s="42"/>
    </row>
    <row r="26" spans="1:14">
      <c r="A26" s="2" t="s">
        <v>0</v>
      </c>
      <c r="B26" s="2"/>
      <c r="C26" s="23"/>
      <c r="D26" s="23"/>
      <c r="E26" s="23"/>
      <c r="F26" s="23"/>
      <c r="G26" s="23"/>
      <c r="H26" s="23"/>
      <c r="I26" s="23"/>
      <c r="J26" s="23"/>
      <c r="K26" s="23" t="str">
        <f>_xll.VADesc(K28,"SourceCount")</f>
        <v>3</v>
      </c>
      <c r="L26" s="23" t="str">
        <f>_xll.VADesc(L28,"SourceCount")</f>
        <v>3</v>
      </c>
      <c r="M26" s="23" t="str">
        <f>_xll.VADesc(M28,"SourceCount")</f>
        <v>5</v>
      </c>
      <c r="N26" s="23" t="str">
        <f>_xll.VADesc(N28,"SourceCount")</f>
        <v>5</v>
      </c>
    </row>
    <row r="27" spans="1:14" s="6" customFormat="1">
      <c r="A27" s="7" t="s">
        <v>1</v>
      </c>
      <c r="B27" s="7"/>
      <c r="C27" s="24"/>
      <c r="D27" s="24"/>
      <c r="E27" s="24"/>
      <c r="F27" s="24"/>
      <c r="G27" s="24"/>
      <c r="H27" s="24"/>
      <c r="I27" s="24"/>
      <c r="J27" s="24"/>
      <c r="K27" s="24">
        <f>_xll.VADesc(K28,"Max")</f>
        <v>822.94433518930998</v>
      </c>
      <c r="L27" s="24">
        <f>_xll.VADesc(L28,"Max")</f>
        <v>3241.8443351893102</v>
      </c>
      <c r="M27" s="24">
        <f>_xll.VADesc(M28,"Max")</f>
        <v>3381.5922571302599</v>
      </c>
      <c r="N27" s="24">
        <f>_xll.VADesc(N28,"Max")</f>
        <v>3517.2981816596598</v>
      </c>
    </row>
    <row r="28" spans="1:14" s="8" customFormat="1">
      <c r="A28" s="9" t="s">
        <v>2</v>
      </c>
      <c r="B28" s="9"/>
      <c r="C28" s="9">
        <f>_xll.VAData($A$6,C$4,$A$25,"consensus.vaactuals")</f>
        <v>789.1</v>
      </c>
      <c r="D28" s="9">
        <f>_xll.VAData($A$6,D$4,$A$25,"consensus.vaactuals")</f>
        <v>792.8</v>
      </c>
      <c r="E28" s="9">
        <f>_xll.VAData($A$6,E$4,$A$25,"consensus.vaactuals")</f>
        <v>804.8</v>
      </c>
      <c r="F28" s="9">
        <f>_xll.VAData($A$6,F$4,$A$25,"consensus.vaactuals")</f>
        <v>788.7</v>
      </c>
      <c r="G28" s="9">
        <f>_xll.VAData($A$6,G$4,$A$25,"consensus.vaactuals")</f>
        <v>3175.4274999999998</v>
      </c>
      <c r="H28" s="51">
        <f>_xll.VAData($A$6,H$4,$A$25,"consensus.vaactuals")</f>
        <v>788.9</v>
      </c>
      <c r="I28" s="51">
        <f>_xll.VAData($A$6,I$4,$A$25,"consensus.vaactuals")</f>
        <v>795.7</v>
      </c>
      <c r="J28" s="9">
        <f>_xll.VAData($A$6,J$4,$A$25,"consensus.vaactuals")</f>
        <v>834.3</v>
      </c>
      <c r="K28" s="9">
        <f>_xll.VAData($A$6,K$4,$A$25,"custom")</f>
        <v>821.50860060219998</v>
      </c>
      <c r="L28" s="9">
        <f>_xll.VAData($A$6,L$4,$A$25,"custom")</f>
        <v>3240.3752672687997</v>
      </c>
      <c r="M28" s="9">
        <f>_xll.VAData($A$6,M$4,$A$25,"consensus.vaactuals")</f>
        <v>3344.377684090306</v>
      </c>
      <c r="N28" s="9">
        <f>_xll.VAData($A$6,N$4,$A$25,"consensus.vaactuals")</f>
        <v>3452.3350073961942</v>
      </c>
    </row>
    <row r="29" spans="1:14" s="6" customFormat="1">
      <c r="A29" s="7" t="s">
        <v>3</v>
      </c>
      <c r="B29" s="7"/>
      <c r="C29" s="24"/>
      <c r="D29" s="24"/>
      <c r="E29" s="24"/>
      <c r="F29" s="24"/>
      <c r="G29" s="24"/>
      <c r="H29" s="24"/>
      <c r="I29" s="24"/>
      <c r="J29" s="24"/>
      <c r="K29" s="24" t="s">
        <v>53</v>
      </c>
      <c r="L29" s="24">
        <f>_xll.VADesc(L28,"Median")</f>
        <v>3239.98456449489</v>
      </c>
      <c r="M29" s="24">
        <f>_xll.VADesc(M28,"Median")</f>
        <v>3352.3508760244799</v>
      </c>
      <c r="N29" s="24">
        <f>_xll.VADesc(N28,"Median")</f>
        <v>3445.1480921142902</v>
      </c>
    </row>
    <row r="30" spans="1:14" s="6" customFormat="1">
      <c r="A30" s="7" t="s">
        <v>4</v>
      </c>
      <c r="B30" s="7"/>
      <c r="C30" s="24"/>
      <c r="D30" s="24"/>
      <c r="E30" s="24"/>
      <c r="F30" s="24"/>
      <c r="G30" s="24"/>
      <c r="H30" s="24"/>
      <c r="I30" s="24"/>
      <c r="J30" s="24"/>
      <c r="K30" s="24">
        <f>_xll.VADesc(K28,"Min")</f>
        <v>820.39690212230209</v>
      </c>
      <c r="L30" s="24">
        <f>_xll.VADesc(L28,"Min")</f>
        <v>3239.2969021223021</v>
      </c>
      <c r="M30" s="24">
        <f>_xll.VADesc(M28,"Min")</f>
        <v>3290.1884322451701</v>
      </c>
      <c r="N30" s="24">
        <f>_xll.VADesc(N28,"Min")</f>
        <v>3350.9810179599599</v>
      </c>
    </row>
    <row r="31" spans="1:14" s="43" customFormat="1">
      <c r="A31" s="42" t="s">
        <v>14</v>
      </c>
      <c r="B31" s="42"/>
      <c r="C31" s="42"/>
      <c r="D31" s="42"/>
      <c r="E31" s="42"/>
      <c r="F31" s="42"/>
      <c r="G31" s="42"/>
      <c r="H31" s="42"/>
      <c r="I31" s="42"/>
      <c r="J31" s="42"/>
      <c r="K31" s="42"/>
      <c r="L31" s="42"/>
      <c r="M31" s="42"/>
      <c r="N31" s="42"/>
    </row>
    <row r="32" spans="1:14">
      <c r="A32" s="2" t="s">
        <v>0</v>
      </c>
      <c r="B32" s="2"/>
      <c r="C32" s="23"/>
      <c r="D32" s="23"/>
      <c r="E32" s="23"/>
      <c r="F32" s="23"/>
      <c r="G32" s="23"/>
      <c r="H32" s="23"/>
      <c r="I32" s="23"/>
      <c r="J32" s="23"/>
      <c r="K32" s="23" t="str">
        <f>_xll.VADesc(K34,"SourceCount")</f>
        <v>4</v>
      </c>
      <c r="L32" s="23" t="str">
        <f>_xll.VADesc(L34,"SourceCount")</f>
        <v>5</v>
      </c>
      <c r="M32" s="23" t="str">
        <f>_xll.VADesc(M34,"SourceCount")</f>
        <v>9</v>
      </c>
      <c r="N32" s="23" t="str">
        <f>_xll.VADesc(N34,"SourceCount")</f>
        <v>9</v>
      </c>
    </row>
    <row r="33" spans="1:14" s="6" customFormat="1">
      <c r="A33" s="7" t="s">
        <v>1</v>
      </c>
      <c r="B33" s="7"/>
      <c r="C33" s="24"/>
      <c r="D33" s="24"/>
      <c r="E33" s="24"/>
      <c r="F33" s="24"/>
      <c r="G33" s="24"/>
      <c r="H33" s="24"/>
      <c r="I33" s="24"/>
      <c r="J33" s="24"/>
      <c r="K33" s="24">
        <f>_xll.VADesc(K34,"Max")</f>
        <v>145.35325371779001</v>
      </c>
      <c r="L33" s="24">
        <f>_xll.VADesc(L34,"Max")</f>
        <v>656.45325371779006</v>
      </c>
      <c r="M33" s="24">
        <f>_xll.VADesc(M34,"Max")</f>
        <v>720.58503111000005</v>
      </c>
      <c r="N33" s="24">
        <f>_xll.VADesc(N34,"Max")</f>
        <v>842.154687212368</v>
      </c>
    </row>
    <row r="34" spans="1:14" s="8" customFormat="1">
      <c r="A34" s="9" t="s">
        <v>2</v>
      </c>
      <c r="B34" s="9"/>
      <c r="C34" s="51">
        <f>_xll.VAData($A$6,C$4,$A$31,"VA Actuals","CD")</f>
        <v>187.1</v>
      </c>
      <c r="D34" s="51">
        <f>_xll.VAData($A$6,D$4,$A$31,"VA Actuals","CD")</f>
        <v>181.1</v>
      </c>
      <c r="E34" s="51">
        <f>_xll.VAData($A$6,E$4,$A$31,"VA Actuals","CD")</f>
        <v>180.8</v>
      </c>
      <c r="F34" s="51">
        <f>_xll.VAData($A$6,F$4,$A$31,"VA Actuals","CD")</f>
        <v>144.30000000000001</v>
      </c>
      <c r="G34" s="51">
        <f>_xll.VAData($A$6,G$4,$A$31,"VA Actuals","CD")</f>
        <v>693.3</v>
      </c>
      <c r="H34" s="51">
        <f>_xll.VAData($A$6,H$4,$A$31,"VA Actuals","CD")</f>
        <v>182.1</v>
      </c>
      <c r="I34" s="51">
        <f>_xll.VAData($A$6,I$4,$A$31,"VA Actuals","CD")</f>
        <v>169.9</v>
      </c>
      <c r="J34" s="25">
        <f>_xll.VAData($A$6,J$4,$A$31,"consensus.vaactuals")</f>
        <v>159.1</v>
      </c>
      <c r="K34" s="25">
        <f>_xll.VAData($A$6,K$4,$A$31,"custom")</f>
        <v>144.3256529201</v>
      </c>
      <c r="L34" s="25">
        <f>_xll.VAData($A$6,L$4,$A$31,"custom")</f>
        <v>655.34112233600001</v>
      </c>
      <c r="M34" s="25">
        <f>_xll.VAData($A$6,M$4,$A$31,"consensus.vaactuals")</f>
        <v>709.26667612111714</v>
      </c>
      <c r="N34" s="25">
        <f>_xll.VAData($A$6,N$4,$A$31,"consensus.vaactuals")</f>
        <v>763.73347866387439</v>
      </c>
    </row>
    <row r="35" spans="1:14" s="6" customFormat="1">
      <c r="A35" s="7" t="s">
        <v>3</v>
      </c>
      <c r="B35" s="7"/>
      <c r="C35" s="24"/>
      <c r="D35" s="24"/>
      <c r="E35" s="24"/>
      <c r="F35" s="24"/>
      <c r="G35" s="24"/>
      <c r="H35" s="24"/>
      <c r="I35" s="24"/>
      <c r="J35" s="24"/>
      <c r="K35" s="24">
        <f>_xll.VADesc(K34,"Median")</f>
        <v>144.258678024348</v>
      </c>
      <c r="L35" s="24">
        <f>_xll.VADesc(L34,"Median")</f>
        <v>655</v>
      </c>
      <c r="M35" s="24">
        <f>_xll.VADesc(M34,"Median")</f>
        <v>717.22612630285892</v>
      </c>
      <c r="N35" s="24">
        <f>_xll.VADesc(N34,"Median")</f>
        <v>762.996037928085</v>
      </c>
    </row>
    <row r="36" spans="1:14" s="6" customFormat="1">
      <c r="A36" s="7" t="s">
        <v>4</v>
      </c>
      <c r="B36" s="7"/>
      <c r="C36" s="24"/>
      <c r="D36" s="24"/>
      <c r="E36" s="24"/>
      <c r="F36" s="24"/>
      <c r="G36" s="24"/>
      <c r="H36" s="24"/>
      <c r="I36" s="24"/>
      <c r="J36" s="24"/>
      <c r="K36" s="24">
        <f>_xll.VADesc(K34,"Min")</f>
        <v>143.432001913747</v>
      </c>
      <c r="L36" s="24">
        <f>_xll.VADesc(L34,"Min")</f>
        <v>654.53200191374799</v>
      </c>
      <c r="M36" s="24">
        <f>_xll.VADesc(M34,"Min")</f>
        <v>648.15780394870694</v>
      </c>
      <c r="N36" s="24">
        <f>_xll.VADesc(N34,"Min")</f>
        <v>672.79553451303104</v>
      </c>
    </row>
    <row r="37" spans="1:14" s="43" customFormat="1">
      <c r="A37" s="42" t="s">
        <v>15</v>
      </c>
      <c r="B37" s="42"/>
      <c r="C37" s="42"/>
      <c r="D37" s="42"/>
      <c r="E37" s="42"/>
      <c r="F37" s="42"/>
      <c r="G37" s="42"/>
      <c r="H37" s="42"/>
      <c r="I37" s="42"/>
      <c r="J37" s="42"/>
      <c r="K37" s="42"/>
      <c r="L37" s="42"/>
      <c r="M37" s="42"/>
      <c r="N37" s="42"/>
    </row>
    <row r="38" spans="1:14">
      <c r="A38" s="2" t="s">
        <v>0</v>
      </c>
      <c r="B38" s="2"/>
      <c r="C38" s="23"/>
      <c r="D38" s="23"/>
      <c r="E38" s="23"/>
      <c r="F38" s="23"/>
      <c r="G38" s="23"/>
      <c r="H38" s="23"/>
      <c r="I38" s="23"/>
      <c r="J38" s="23"/>
      <c r="K38" s="23" t="str">
        <f>_xll.VADesc(K40,"SourceCount")</f>
        <v>5</v>
      </c>
      <c r="L38" s="23" t="str">
        <f>_xll.VADesc(L40,"SourceCount")</f>
        <v>5</v>
      </c>
      <c r="M38" s="23" t="str">
        <f>_xll.VADesc(M40,"SourceCount")</f>
        <v>10</v>
      </c>
      <c r="N38" s="23" t="str">
        <f>_xll.VADesc(N40,"SourceCount")</f>
        <v>10</v>
      </c>
    </row>
    <row r="39" spans="1:14" s="6" customFormat="1">
      <c r="A39" s="7" t="s">
        <v>1</v>
      </c>
      <c r="B39" s="7"/>
      <c r="C39" s="24"/>
      <c r="D39" s="24"/>
      <c r="E39" s="24"/>
      <c r="F39" s="24"/>
      <c r="G39" s="24"/>
      <c r="H39" s="24"/>
      <c r="I39" s="24"/>
      <c r="J39" s="24"/>
      <c r="K39" s="24">
        <f>_xll.VADesc(K40,"Max")</f>
        <v>154.9</v>
      </c>
      <c r="L39" s="24">
        <f>_xll.VADesc(L40,"Max")</f>
        <v>568.29999999999995</v>
      </c>
      <c r="M39" s="24">
        <f>_xll.VADesc(M40,"Max")</f>
        <v>624.71555000000001</v>
      </c>
      <c r="N39" s="24">
        <f>_xll.VADesc(N40,"Max")</f>
        <v>669.48059424999997</v>
      </c>
    </row>
    <row r="40" spans="1:14" s="8" customFormat="1">
      <c r="A40" s="9" t="s">
        <v>2</v>
      </c>
      <c r="B40" s="9"/>
      <c r="C40" s="51">
        <f>_xll.VAData($A$6,C$4,$A$37,"VA Actuals","CD")</f>
        <v>128.6</v>
      </c>
      <c r="D40" s="51">
        <f>_xll.VAData($A$6,D$4,$A$37,"VA Actuals","CD")</f>
        <v>133.5</v>
      </c>
      <c r="E40" s="51">
        <f>_xll.VAData($A$6,E$4,$A$37,"VA Actuals","CD")</f>
        <v>137.1</v>
      </c>
      <c r="F40" s="51">
        <f>_xll.VAData($A$6,F$4,$A$37,"VA Actuals","CD")</f>
        <v>144.19999999999999</v>
      </c>
      <c r="G40" s="51">
        <f>_xll.VAData($A$6,G$4,$A$37,"VA Actuals","CD")</f>
        <v>543.4</v>
      </c>
      <c r="H40" s="51">
        <f>_xll.VAData($A$6,H$4,$A$37,"VA Actuals","CD")</f>
        <v>136.1</v>
      </c>
      <c r="I40" s="51">
        <f>_xll.VAData($A$6,I$4,$A$37,"VA Actuals","CD")</f>
        <v>134.69999999999999</v>
      </c>
      <c r="J40" s="25">
        <f>_xll.VAData($A$6,J$4,$A$37,"consensus.vaactuals")</f>
        <v>142.6</v>
      </c>
      <c r="K40" s="25">
        <f>_xll.VAData($A$6,K$4,$A$37,"custom")</f>
        <v>151.92779999999999</v>
      </c>
      <c r="L40" s="25">
        <f>_xll.VAData($A$6,L$4,$A$37,"custom")</f>
        <v>565.32780000000002</v>
      </c>
      <c r="M40" s="25">
        <f>_xll.VAData($A$6,M$4,$A$37,"consensus.vaactuals")</f>
        <v>596.31492959374998</v>
      </c>
      <c r="N40" s="25">
        <f>_xll.VAData($A$6,N$4,$A$37,"consensus.vaactuals")</f>
        <v>628.60347292310416</v>
      </c>
    </row>
    <row r="41" spans="1:14" s="6" customFormat="1">
      <c r="A41" s="7" t="s">
        <v>3</v>
      </c>
      <c r="B41" s="7"/>
      <c r="C41" s="24"/>
      <c r="D41" s="24"/>
      <c r="E41" s="24"/>
      <c r="F41" s="24"/>
      <c r="G41" s="24"/>
      <c r="H41" s="24"/>
      <c r="I41" s="24"/>
      <c r="J41" s="24"/>
      <c r="K41" s="24">
        <f>_xll.VADesc(K40,"Median")</f>
        <v>151.41</v>
      </c>
      <c r="L41" s="24">
        <f>_xll.VADesc(L40,"Median")</f>
        <v>564.80999999999995</v>
      </c>
      <c r="M41" s="24">
        <f>_xll.VADesc(M40,"Median")</f>
        <v>590.78785596875002</v>
      </c>
      <c r="N41" s="24">
        <f>_xll.VADesc(N40,"Median")</f>
        <v>629.90603010000007</v>
      </c>
    </row>
    <row r="42" spans="1:14" s="6" customFormat="1">
      <c r="A42" s="7" t="s">
        <v>4</v>
      </c>
      <c r="B42" s="7"/>
      <c r="C42" s="24"/>
      <c r="D42" s="24"/>
      <c r="E42" s="24"/>
      <c r="F42" s="24"/>
      <c r="G42" s="24"/>
      <c r="H42" s="24"/>
      <c r="I42" s="24"/>
      <c r="J42" s="24"/>
      <c r="K42" s="24">
        <f>_xll.VADesc(K40,"Min")</f>
        <v>149.81899999999999</v>
      </c>
      <c r="L42" s="24">
        <f>_xll.VADesc(L40,"Min")</f>
        <v>563.21900000000005</v>
      </c>
      <c r="M42" s="24">
        <f>_xll.VADesc(M40,"Min")</f>
        <v>576.50099999999998</v>
      </c>
      <c r="N42" s="24">
        <f>_xll.VADesc(N40,"Min")</f>
        <v>590.91352500000005</v>
      </c>
    </row>
    <row r="43" spans="1:14" s="43" customFormat="1">
      <c r="A43" s="42" t="s">
        <v>16</v>
      </c>
      <c r="B43" s="42"/>
      <c r="C43" s="42"/>
      <c r="D43" s="42"/>
      <c r="E43" s="42"/>
      <c r="F43" s="42"/>
      <c r="G43" s="42"/>
      <c r="H43" s="42"/>
      <c r="I43" s="42"/>
      <c r="J43" s="42"/>
      <c r="K43" s="42"/>
      <c r="L43" s="42"/>
      <c r="M43" s="42"/>
      <c r="N43" s="42"/>
    </row>
    <row r="44" spans="1:14">
      <c r="A44" s="2" t="s">
        <v>0</v>
      </c>
      <c r="B44" s="2"/>
      <c r="C44" s="23"/>
      <c r="D44" s="23"/>
      <c r="E44" s="23"/>
      <c r="F44" s="23"/>
      <c r="G44" s="23"/>
      <c r="H44" s="23"/>
      <c r="I44" s="23"/>
      <c r="J44" s="23"/>
      <c r="K44" s="23" t="str">
        <f>_xll.VADesc(K46,"SourceCount")</f>
        <v>5</v>
      </c>
      <c r="L44" s="23" t="str">
        <f>_xll.VADesc(L46,"SourceCount")</f>
        <v>5</v>
      </c>
      <c r="M44" s="23" t="str">
        <f>_xll.VADesc(M46,"SourceCount")</f>
        <v>9</v>
      </c>
      <c r="N44" s="23" t="str">
        <f>_xll.VADesc(N46,"SourceCount")</f>
        <v>9</v>
      </c>
    </row>
    <row r="45" spans="1:14" s="6" customFormat="1">
      <c r="A45" s="7" t="s">
        <v>1</v>
      </c>
      <c r="B45" s="7"/>
      <c r="C45" s="24"/>
      <c r="D45" s="24"/>
      <c r="E45" s="24"/>
      <c r="F45" s="24"/>
      <c r="G45" s="24"/>
      <c r="H45" s="24"/>
      <c r="I45" s="24"/>
      <c r="J45" s="24"/>
      <c r="K45" s="24">
        <f>_xll.VADesc(K46,"Max")</f>
        <v>48.545149087347596</v>
      </c>
      <c r="L45" s="24">
        <f>_xll.VADesc(L46,"Max")</f>
        <v>166.74514908734801</v>
      </c>
      <c r="M45" s="24">
        <f>_xll.VADesc(M46,"Max")</f>
        <v>194.43857144999998</v>
      </c>
      <c r="N45" s="24">
        <f>_xll.VADesc(N46,"Max")</f>
        <v>210.42133697534999</v>
      </c>
    </row>
    <row r="46" spans="1:14" s="8" customFormat="1">
      <c r="A46" s="9" t="s">
        <v>2</v>
      </c>
      <c r="B46" s="9"/>
      <c r="C46" s="51">
        <f>_xll.VAData($A$6,C$4,$A$43,"VA Actuals","CD")</f>
        <v>36.200000000000003</v>
      </c>
      <c r="D46" s="51">
        <f>_xll.VAData($A$6,D$4,$A$43,"VA Actuals","CD")</f>
        <v>38.700000000000003</v>
      </c>
      <c r="E46" s="51">
        <f>_xll.VAData($A$6,E$4,$A$43,"VA Actuals","CD")</f>
        <v>37.299999999999997</v>
      </c>
      <c r="F46" s="51">
        <f>_xll.VAData($A$6,F$4,$A$43,"VA Actuals","CD")</f>
        <v>41.8</v>
      </c>
      <c r="G46" s="51">
        <f>_xll.VAData($A$6,G$4,$A$43,"VA Actuals","CD")</f>
        <v>154</v>
      </c>
      <c r="H46" s="51">
        <f>_xll.VAData($A$6,H$4,$A$43,"VA Actuals","CD")</f>
        <v>34.799999999999997</v>
      </c>
      <c r="I46" s="51">
        <f>_xll.VAData($A$6,I$4,$A$43,"VA Actuals","CD")</f>
        <v>42.4</v>
      </c>
      <c r="J46" s="25">
        <f>_xll.VAData($A$6,J$4,$A$43,"consensus.vaactuals")</f>
        <v>41</v>
      </c>
      <c r="K46" s="25">
        <f>_xll.VAData($A$6,K$4,$A$43,"custom")</f>
        <v>44.616161573399999</v>
      </c>
      <c r="L46" s="25">
        <f>_xll.VAData($A$6,L$4,$A$43,"custom")</f>
        <v>162.8161615734</v>
      </c>
      <c r="M46" s="25">
        <f>_xll.VAData($A$6,M$4,$A$43,"consensus.vaactuals")</f>
        <v>177.69540587021322</v>
      </c>
      <c r="N46" s="25">
        <f>_xll.VAData($A$6,N$4,$A$43,"consensus.vaactuals")</f>
        <v>191.05196700891034</v>
      </c>
    </row>
    <row r="47" spans="1:14" s="6" customFormat="1">
      <c r="A47" s="7" t="s">
        <v>3</v>
      </c>
      <c r="B47" s="7"/>
      <c r="C47" s="24"/>
      <c r="D47" s="24"/>
      <c r="E47" s="24"/>
      <c r="F47" s="24"/>
      <c r="G47" s="24"/>
      <c r="H47" s="24"/>
      <c r="I47" s="24"/>
      <c r="J47" s="24"/>
      <c r="K47" s="24">
        <f>_xll.VADesc(K46,"Median")</f>
        <v>44.521776000000003</v>
      </c>
      <c r="L47" s="24">
        <f>_xll.VADesc(L46,"Median")</f>
        <v>162.72177600000001</v>
      </c>
      <c r="M47" s="24">
        <f>_xll.VADesc(M46,"Median")</f>
        <v>175.5172986</v>
      </c>
      <c r="N47" s="24">
        <f>_xll.VADesc(N46,"Median")</f>
        <v>193.67330852331298</v>
      </c>
    </row>
    <row r="48" spans="1:14" s="6" customFormat="1">
      <c r="A48" s="7" t="s">
        <v>4</v>
      </c>
      <c r="B48" s="7"/>
      <c r="C48" s="24"/>
      <c r="D48" s="24"/>
      <c r="E48" s="24"/>
      <c r="F48" s="24"/>
      <c r="G48" s="24"/>
      <c r="H48" s="24"/>
      <c r="I48" s="24"/>
      <c r="J48" s="24"/>
      <c r="K48" s="24">
        <f>_xll.VADesc(K46,"Min")</f>
        <v>41.754196</v>
      </c>
      <c r="L48" s="24">
        <f>_xll.VADesc(L46,"Min")</f>
        <v>159.954196</v>
      </c>
      <c r="M48" s="24">
        <f>_xll.VADesc(M46,"Min")</f>
        <v>165.206244</v>
      </c>
      <c r="N48" s="24">
        <f>_xll.VADesc(N46,"Min")</f>
        <v>173.70541</v>
      </c>
    </row>
    <row r="49" spans="1:14" s="43" customFormat="1">
      <c r="A49" s="42" t="s">
        <v>17</v>
      </c>
      <c r="B49" s="42"/>
      <c r="C49" s="42"/>
      <c r="D49" s="42"/>
      <c r="E49" s="42"/>
      <c r="F49" s="42"/>
      <c r="G49" s="42"/>
      <c r="H49" s="42"/>
      <c r="I49" s="42"/>
      <c r="J49" s="42"/>
      <c r="K49" s="42"/>
      <c r="L49" s="42"/>
      <c r="M49" s="42"/>
      <c r="N49" s="42"/>
    </row>
    <row r="50" spans="1:14">
      <c r="A50" s="2" t="s">
        <v>0</v>
      </c>
      <c r="B50" s="2"/>
      <c r="C50" s="23"/>
      <c r="D50" s="23"/>
      <c r="E50" s="23"/>
      <c r="F50" s="23"/>
      <c r="G50" s="23"/>
      <c r="H50" s="23"/>
      <c r="I50" s="23"/>
      <c r="J50" s="23"/>
      <c r="K50" s="23" t="str">
        <f>_xll.VADesc(K52,"SourceCount")</f>
        <v>5</v>
      </c>
      <c r="L50" s="23" t="str">
        <f>_xll.VADesc(L52,"SourceCount")</f>
        <v>5</v>
      </c>
      <c r="M50" s="23" t="str">
        <f>_xll.VADesc(M52,"SourceCount")</f>
        <v>10</v>
      </c>
      <c r="N50" s="23" t="str">
        <f>_xll.VADesc(N52,"SourceCount")</f>
        <v>10</v>
      </c>
    </row>
    <row r="51" spans="1:14" s="6" customFormat="1">
      <c r="A51" s="7" t="s">
        <v>1</v>
      </c>
      <c r="B51" s="7"/>
      <c r="C51" s="24"/>
      <c r="D51" s="24"/>
      <c r="E51" s="24"/>
      <c r="F51" s="24"/>
      <c r="G51" s="24"/>
      <c r="H51" s="24"/>
      <c r="I51" s="24"/>
      <c r="J51" s="24"/>
      <c r="K51" s="24">
        <f>_xll.VADesc(K52,"Max")</f>
        <v>87.499300000000005</v>
      </c>
      <c r="L51" s="24">
        <f>_xll.VADesc(L52,"Max")</f>
        <v>302.79930000000002</v>
      </c>
      <c r="M51" s="24">
        <f>_xll.VADesc(M52,"Max")</f>
        <v>322.63</v>
      </c>
      <c r="N51" s="24">
        <f>_xll.VADesc(N52,"Max")</f>
        <v>329.83221724652702</v>
      </c>
    </row>
    <row r="52" spans="1:14" s="8" customFormat="1">
      <c r="A52" s="9" t="s">
        <v>2</v>
      </c>
      <c r="B52" s="9"/>
      <c r="C52" s="28">
        <f>_xll.VAData($A$6,C$4,$A$49,"VA Actuals","CD")</f>
        <v>71.599999999999994</v>
      </c>
      <c r="D52" s="28">
        <f>_xll.VAData($A$6,D$4,$A$49,"VA Actuals","CD")</f>
        <v>71</v>
      </c>
      <c r="E52" s="28">
        <f>_xll.VAData($A$6,E$4,$A$49,"VA Actuals","CD")</f>
        <v>69</v>
      </c>
      <c r="F52" s="28">
        <f>_xll.VAData($A$6,F$4,$A$49,"VA Actuals","CD")</f>
        <v>77</v>
      </c>
      <c r="G52" s="28">
        <f>_xll.VAData($A$6,G$4,$A$49,"VA Actuals","CD")</f>
        <v>288.7</v>
      </c>
      <c r="H52" s="28">
        <f>_xll.VAData($A$6,H$4,$A$49,"VA Actuals","CD")</f>
        <v>70</v>
      </c>
      <c r="I52" s="28">
        <f>_xll.VAData($A$6,I$4,$A$49,"VA Actuals","CD")</f>
        <v>71</v>
      </c>
      <c r="J52" s="9">
        <f>_xll.VAData($A$6,J$4,$A$49,"consensus.vaactuals")</f>
        <v>74.3</v>
      </c>
      <c r="K52" s="9">
        <f>_xll.VAData($A$6,K$4,$A$49,"custom")</f>
        <v>84.128895302300009</v>
      </c>
      <c r="L52" s="9">
        <f>_xll.VAData($A$6,L$4,$A$49,"custom")</f>
        <v>299.42889530229996</v>
      </c>
      <c r="M52" s="9">
        <f>_xll.VAData($A$6,M$4,$A$49,"consensus.vaactuals")</f>
        <v>310.10377629634007</v>
      </c>
      <c r="N52" s="9">
        <f>_xll.VAData($A$6,N$4,$A$49,"consensus.vaactuals")</f>
        <v>316.23775463704573</v>
      </c>
    </row>
    <row r="53" spans="1:14" s="6" customFormat="1">
      <c r="A53" s="7" t="s">
        <v>3</v>
      </c>
      <c r="B53" s="7"/>
      <c r="C53" s="24"/>
      <c r="D53" s="24"/>
      <c r="E53" s="24"/>
      <c r="F53" s="24"/>
      <c r="G53" s="24"/>
      <c r="H53" s="24"/>
      <c r="I53" s="24"/>
      <c r="J53" s="24"/>
      <c r="K53" s="24">
        <f>_xll.VADesc(K52,"Median")</f>
        <v>83.530610504347806</v>
      </c>
      <c r="L53" s="24">
        <f>_xll.VADesc(L52,"Median")</f>
        <v>298.83061050434799</v>
      </c>
      <c r="M53" s="24">
        <f>_xll.VADesc(M52,"Median")</f>
        <v>309.65707231094245</v>
      </c>
      <c r="N53" s="24">
        <f>_xll.VADesc(N52,"Median")</f>
        <v>316.27335148378597</v>
      </c>
    </row>
    <row r="54" spans="1:14" s="6" customFormat="1">
      <c r="A54" s="7" t="s">
        <v>4</v>
      </c>
      <c r="B54" s="7"/>
      <c r="C54" s="24"/>
      <c r="D54" s="24"/>
      <c r="E54" s="24"/>
      <c r="F54" s="24"/>
      <c r="G54" s="24"/>
      <c r="H54" s="24"/>
      <c r="I54" s="24"/>
      <c r="J54" s="24"/>
      <c r="K54" s="24">
        <f>_xll.VADesc(K52,"Min")</f>
        <v>82.720446183953101</v>
      </c>
      <c r="L54" s="24">
        <f>_xll.VADesc(L52,"Min")</f>
        <v>298.02044618395297</v>
      </c>
      <c r="M54" s="24">
        <f>_xll.VADesc(M52,"Min")</f>
        <v>300.80244513581198</v>
      </c>
      <c r="N54" s="24">
        <f>_xll.VADesc(N52,"Min")</f>
        <v>299.02576686019404</v>
      </c>
    </row>
    <row r="55" spans="1:14" s="43" customFormat="1">
      <c r="A55" s="42" t="s">
        <v>40</v>
      </c>
      <c r="B55" s="44" t="s">
        <v>31</v>
      </c>
      <c r="C55" s="42"/>
      <c r="D55" s="42"/>
      <c r="E55" s="42"/>
      <c r="F55" s="42"/>
      <c r="G55" s="42"/>
      <c r="H55" s="42"/>
      <c r="I55" s="42"/>
      <c r="J55" s="42"/>
      <c r="K55" s="42"/>
      <c r="L55" s="42"/>
      <c r="M55" s="42"/>
      <c r="N55" s="42"/>
    </row>
    <row r="56" spans="1:14">
      <c r="A56" s="2" t="s">
        <v>0</v>
      </c>
      <c r="B56" s="2"/>
      <c r="C56" s="23"/>
      <c r="D56" s="23"/>
      <c r="E56" s="23"/>
      <c r="F56" s="23"/>
      <c r="G56" s="23"/>
      <c r="H56" s="23"/>
      <c r="I56" s="23"/>
      <c r="J56" s="23"/>
      <c r="K56" s="23" t="str">
        <f>_xll.VADesc(K58,"SourceCount")</f>
        <v>5</v>
      </c>
      <c r="L56" s="23" t="str">
        <f>_xll.VADesc(L58,"SourceCount")</f>
        <v>5</v>
      </c>
      <c r="M56" s="23" t="str">
        <f>_xll.VADesc(M58,"SourceCount")</f>
        <v>9</v>
      </c>
      <c r="N56" s="23" t="str">
        <f>_xll.VADesc(N58,"SourceCount")</f>
        <v>9</v>
      </c>
    </row>
    <row r="57" spans="1:14" s="6" customFormat="1">
      <c r="A57" s="7" t="s">
        <v>1</v>
      </c>
      <c r="B57" s="7"/>
      <c r="C57" s="24"/>
      <c r="D57" s="24"/>
      <c r="E57" s="24"/>
      <c r="F57" s="24"/>
      <c r="G57" s="24"/>
      <c r="H57" s="24"/>
      <c r="I57" s="24"/>
      <c r="J57" s="24"/>
      <c r="K57" s="24">
        <f>_xll.VADesc(K58,"Max")</f>
        <v>37.445331758982803</v>
      </c>
      <c r="L57" s="24">
        <f>_xll.VADesc(L58,"Max")</f>
        <v>107.06399999999999</v>
      </c>
      <c r="M57" s="24">
        <f>_xll.VADesc(M58,"Max")</f>
        <v>121.12578840253501</v>
      </c>
      <c r="N57" s="24">
        <f>_xll.VADesc(N58,"Max")</f>
        <v>129.24419805222601</v>
      </c>
    </row>
    <row r="58" spans="1:14" s="8" customFormat="1">
      <c r="A58" s="9" t="s">
        <v>2</v>
      </c>
      <c r="B58" s="9"/>
      <c r="C58" s="28">
        <f>_xll.VAData($A$6,C$4,$A$55,"VA Actuals","CD")</f>
        <v>23.2</v>
      </c>
      <c r="D58" s="28">
        <f>_xll.VAData($A$6,D$4,$A$55,"VA Actuals","CD")</f>
        <v>29.8</v>
      </c>
      <c r="E58" s="28">
        <f>_xll.VAData($A$6,E$4,$A$55,"VA Actuals","CD")</f>
        <v>29.6</v>
      </c>
      <c r="F58" s="28">
        <f>_xll.VAData($A$6,F$4,$A$55,"VA Actuals","CD")</f>
        <v>21.4</v>
      </c>
      <c r="G58" s="28">
        <f>_xll.VAData($A$6,G$4,$A$55,"VA Actuals","CD")</f>
        <v>104</v>
      </c>
      <c r="H58" s="28">
        <f>_xll.VAData($A$6,H$4,$A$55,"VA Actuals","CD")</f>
        <v>15.6</v>
      </c>
      <c r="I58" s="28">
        <f>_xll.VAData($A$6,I$4,$A$55,"VA Actuals","CD")</f>
        <v>27.7</v>
      </c>
      <c r="J58" s="9">
        <f>_xll.VAData($A$6,J$4,$A$55,"consensus.vaactuals")</f>
        <v>25.2</v>
      </c>
      <c r="K58" s="9">
        <f>_xll.VAData($A$6,K$4,$A$55,"custom")</f>
        <v>34.223385206299994</v>
      </c>
      <c r="L58" s="9">
        <f>_xll.VAData($A$6,L$4,$A$55,"custom")</f>
        <v>103.78338520630001</v>
      </c>
      <c r="M58" s="9">
        <f>_xll.VAData($A$6,M$4,$A$55,"consensus.vaactuals")</f>
        <v>112.04386237109678</v>
      </c>
      <c r="N58" s="9">
        <f>_xll.VAData($A$6,N$4,$A$55,"consensus.vaactuals")</f>
        <v>115.108000011193</v>
      </c>
    </row>
    <row r="59" spans="1:14" s="6" customFormat="1">
      <c r="A59" s="7" t="s">
        <v>3</v>
      </c>
      <c r="B59" s="7"/>
      <c r="C59" s="24"/>
      <c r="D59" s="24"/>
      <c r="E59" s="24"/>
      <c r="F59" s="24"/>
      <c r="G59" s="24"/>
      <c r="H59" s="24"/>
      <c r="I59" s="24"/>
      <c r="J59" s="24"/>
      <c r="K59" s="24">
        <f>_xll.VADesc(K58,"Median")</f>
        <v>34.317053933463797</v>
      </c>
      <c r="L59" s="24">
        <f>_xll.VADesc(L58,"Median")</f>
        <v>103.166771339056</v>
      </c>
      <c r="M59" s="24">
        <f>_xll.VADesc(M58,"Median")</f>
        <v>110.68128</v>
      </c>
      <c r="N59" s="24">
        <f>_xll.VADesc(N58,"Median")</f>
        <v>112.89490559999999</v>
      </c>
    </row>
    <row r="60" spans="1:14" s="6" customFormat="1">
      <c r="A60" s="7" t="s">
        <v>4</v>
      </c>
      <c r="B60" s="7"/>
      <c r="C60" s="24"/>
      <c r="D60" s="24"/>
      <c r="E60" s="24"/>
      <c r="F60" s="24"/>
      <c r="G60" s="24"/>
      <c r="H60" s="24"/>
      <c r="I60" s="24"/>
      <c r="J60" s="24"/>
      <c r="K60" s="24">
        <f>_xll.VADesc(K58,"Min")</f>
        <v>31.423769</v>
      </c>
      <c r="L60" s="24">
        <f>_xll.VADesc(L58,"Min")</f>
        <v>99.923768999999993</v>
      </c>
      <c r="M60" s="24">
        <f>_xll.VADesc(M58,"Min")</f>
        <v>105.280855797534</v>
      </c>
      <c r="N60" s="24">
        <f>_xll.VADesc(N58,"Min")</f>
        <v>104.659018401068</v>
      </c>
    </row>
    <row r="61" spans="1:14" s="43" customFormat="1">
      <c r="A61" s="42" t="s">
        <v>18</v>
      </c>
      <c r="B61" s="42"/>
      <c r="C61" s="42"/>
      <c r="D61" s="42"/>
      <c r="E61" s="42"/>
      <c r="F61" s="42"/>
      <c r="G61" s="42"/>
      <c r="H61" s="42"/>
      <c r="I61" s="42"/>
      <c r="J61" s="42"/>
      <c r="K61" s="42"/>
      <c r="L61" s="42"/>
      <c r="M61" s="42"/>
      <c r="N61" s="42"/>
    </row>
    <row r="62" spans="1:14">
      <c r="A62" s="2" t="s">
        <v>0</v>
      </c>
      <c r="B62" s="2"/>
      <c r="C62" s="23"/>
      <c r="D62" s="23"/>
      <c r="E62" s="23"/>
      <c r="F62" s="23"/>
      <c r="G62" s="23"/>
      <c r="H62" s="23"/>
      <c r="I62" s="23"/>
      <c r="J62" s="23"/>
      <c r="K62" s="23" t="str">
        <f>_xll.VADesc(K64,"SourceCount")</f>
        <v>5</v>
      </c>
      <c r="L62" s="23" t="str">
        <f>_xll.VADesc(L64,"SourceCount")</f>
        <v>5</v>
      </c>
      <c r="M62" s="23" t="str">
        <f>_xll.VADesc(M64,"SourceCount")</f>
        <v>10</v>
      </c>
      <c r="N62" s="23" t="str">
        <f>_xll.VADesc(N64,"SourceCount")</f>
        <v>10</v>
      </c>
    </row>
    <row r="63" spans="1:14" s="6" customFormat="1">
      <c r="A63" s="7" t="s">
        <v>1</v>
      </c>
      <c r="B63" s="7"/>
      <c r="C63" s="24"/>
      <c r="D63" s="24"/>
      <c r="E63" s="24"/>
      <c r="F63" s="24"/>
      <c r="G63" s="24"/>
      <c r="H63" s="24"/>
      <c r="I63" s="24"/>
      <c r="J63" s="24"/>
      <c r="K63" s="24">
        <f>_xll.VADesc(K64,"Max")</f>
        <v>372.65100000000001</v>
      </c>
      <c r="L63" s="24">
        <f>_xll.VADesc(L64,"Max")</f>
        <v>1431.3510000000001</v>
      </c>
      <c r="M63" s="24">
        <f>_xll.VADesc(M64,"Max")</f>
        <v>1586.4921366132401</v>
      </c>
      <c r="N63" s="24">
        <f>_xll.VADesc(N64,"Max")</f>
        <v>1754.3213165213399</v>
      </c>
    </row>
    <row r="64" spans="1:14" s="8" customFormat="1">
      <c r="A64" s="9" t="s">
        <v>2</v>
      </c>
      <c r="B64" s="9"/>
      <c r="C64" s="9">
        <f>_xll.VAData($A$6,C$4,$A$61,"consensus.vaactuals")</f>
        <v>311.39999999999998</v>
      </c>
      <c r="D64" s="9">
        <f>_xll.VAData($A$6,D$4,$A$61,"consensus.vaactuals")</f>
        <v>318.39999999999998</v>
      </c>
      <c r="E64" s="9">
        <f>_xll.VAData($A$6,E$4,$A$61,"consensus.vaactuals")</f>
        <v>323.89999999999998</v>
      </c>
      <c r="F64" s="9">
        <f>_xll.VAData($A$6,F$4,$A$61,"consensus.vaactuals")</f>
        <v>339.3</v>
      </c>
      <c r="G64" s="9">
        <f>_xll.VAData($A$6,G$4,$A$61,"consensus.vaactuals")</f>
        <v>1293</v>
      </c>
      <c r="H64" s="28">
        <f>_xll.VAData($A$6,H$4,$A$61,"consensus.vaactuals")</f>
        <v>353.8</v>
      </c>
      <c r="I64" s="28">
        <f>_xll.VAData($A$6,I$4,$A$61,"consensus.vaactuals")</f>
        <v>354.8</v>
      </c>
      <c r="J64" s="9">
        <f>_xll.VAData($A$6,J$4,$A$61,"consensus.vaactuals")</f>
        <v>350.1</v>
      </c>
      <c r="K64" s="9">
        <f>_xll.VAData($A$6,K$4,$A$61,"custom")</f>
        <v>368.51232005400004</v>
      </c>
      <c r="L64" s="9">
        <f>_xll.VAData($A$6,L$4,$A$61,"custom")</f>
        <v>1427.212320054</v>
      </c>
      <c r="M64" s="9">
        <f>_xll.VAData($A$6,M$4,$A$61,"consensus.vaactuals")</f>
        <v>1569.1471045255089</v>
      </c>
      <c r="N64" s="9">
        <f>_xll.VAData($A$6,N$4,$A$61,"consensus.vaactuals")</f>
        <v>1697.404883681736</v>
      </c>
    </row>
    <row r="65" spans="1:14" s="6" customFormat="1">
      <c r="A65" s="7" t="s">
        <v>3</v>
      </c>
      <c r="B65" s="7"/>
      <c r="C65" s="24"/>
      <c r="D65" s="24"/>
      <c r="E65" s="24"/>
      <c r="F65" s="24"/>
      <c r="G65" s="24"/>
      <c r="H65" s="24"/>
      <c r="I65" s="24"/>
      <c r="J65" s="24"/>
      <c r="K65" s="24">
        <f>_xll.VADesc(K64,"Median")</f>
        <v>367.59181728591102</v>
      </c>
      <c r="L65" s="24">
        <f>_xll.VADesc(L64,"Median")</f>
        <v>1426.2918172859099</v>
      </c>
      <c r="M65" s="24">
        <f>_xll.VADesc(M64,"Median")</f>
        <v>1577.0774424000001</v>
      </c>
      <c r="N65" s="24">
        <f>_xll.VADesc(N64,"Median")</f>
        <v>1696.7481641173251</v>
      </c>
    </row>
    <row r="66" spans="1:14" s="6" customFormat="1">
      <c r="A66" s="7" t="s">
        <v>4</v>
      </c>
      <c r="B66" s="7"/>
      <c r="C66" s="24"/>
      <c r="D66" s="24"/>
      <c r="E66" s="24"/>
      <c r="F66" s="24"/>
      <c r="G66" s="24"/>
      <c r="H66" s="24"/>
      <c r="I66" s="24"/>
      <c r="J66" s="24"/>
      <c r="K66" s="24">
        <f>_xll.VADesc(K64,"Min")</f>
        <v>364.60500000000002</v>
      </c>
      <c r="L66" s="24">
        <f>_xll.VADesc(L64,"Min")</f>
        <v>1423.405</v>
      </c>
      <c r="M66" s="24">
        <f>_xll.VADesc(M64,"Min")</f>
        <v>1536.2096218006302</v>
      </c>
      <c r="N66" s="24">
        <f>_xll.VADesc(N64,"Min")</f>
        <v>1641.0930871855801</v>
      </c>
    </row>
    <row r="67" spans="1:14" s="43" customFormat="1">
      <c r="A67" s="42" t="s">
        <v>33</v>
      </c>
      <c r="B67" s="46"/>
      <c r="C67" s="42"/>
      <c r="D67" s="42"/>
      <c r="E67" s="42"/>
      <c r="F67" s="42"/>
      <c r="G67" s="42"/>
      <c r="H67" s="42"/>
      <c r="I67" s="42"/>
      <c r="J67" s="42"/>
      <c r="K67" s="42"/>
      <c r="L67" s="42"/>
      <c r="M67" s="42"/>
      <c r="N67" s="42"/>
    </row>
    <row r="68" spans="1:14" s="3" customFormat="1">
      <c r="A68" s="2" t="s">
        <v>0</v>
      </c>
      <c r="B68" s="2"/>
      <c r="C68" s="23"/>
      <c r="D68" s="23"/>
      <c r="E68" s="23"/>
      <c r="F68" s="23"/>
      <c r="G68" s="23"/>
      <c r="H68" s="23"/>
      <c r="I68" s="23"/>
      <c r="J68" s="23"/>
      <c r="K68" s="23" t="str">
        <f>_xll.VADesc(K70,"SourceCount")</f>
        <v>5</v>
      </c>
      <c r="L68" s="23" t="str">
        <f>_xll.VADesc(L70,"SourceCount")</f>
        <v>5</v>
      </c>
      <c r="M68" s="23" t="str">
        <f>_xll.VADesc(M70,"SourceCount")</f>
        <v>9</v>
      </c>
      <c r="N68" s="23" t="str">
        <f>_xll.VADesc(N70,"SourceCount")</f>
        <v>9</v>
      </c>
    </row>
    <row r="69" spans="1:14" s="6" customFormat="1">
      <c r="A69" s="7" t="s">
        <v>1</v>
      </c>
      <c r="B69" s="7"/>
      <c r="C69" s="24"/>
      <c r="D69" s="24"/>
      <c r="E69" s="24"/>
      <c r="F69" s="24"/>
      <c r="G69" s="24"/>
      <c r="H69" s="24"/>
      <c r="I69" s="24"/>
      <c r="J69" s="24"/>
      <c r="K69" s="24">
        <f>_xll.VADesc(K70,"Max")</f>
        <v>80.817160000000101</v>
      </c>
      <c r="L69" s="24">
        <f>_xll.VADesc(L70,"Max")</f>
        <v>387.16615999999999</v>
      </c>
      <c r="M69" s="24">
        <f>_xll.VADesc(M70,"Max")</f>
        <v>447.59950072000004</v>
      </c>
      <c r="N69" s="24">
        <f>_xll.VADesc(N70,"Max")</f>
        <v>508.75318179118801</v>
      </c>
    </row>
    <row r="70" spans="1:14" s="8" customFormat="1">
      <c r="A70" s="9" t="s">
        <v>2</v>
      </c>
      <c r="B70" s="9"/>
      <c r="C70" s="28">
        <f>_xll.VAData($A$6,C$4,$A$67,"VA Actuals","CD")</f>
        <v>86.1</v>
      </c>
      <c r="D70" s="28">
        <f>_xll.VAData($A$6,D$4,$A$67,"VA Actuals","CD")</f>
        <v>84</v>
      </c>
      <c r="E70" s="28">
        <f>_xll.VAData($A$6,E$4,$A$67,"VA Actuals","CD")</f>
        <v>88.8</v>
      </c>
      <c r="F70" s="28">
        <f>_xll.VAData($A$6,F$4,$A$67,"VA Actuals","CD")</f>
        <v>61.5</v>
      </c>
      <c r="G70" s="28">
        <f>_xll.VAData($A$6,G$4,$A$67,"VA Actuals","CD")</f>
        <v>320.39999999999998</v>
      </c>
      <c r="H70" s="28">
        <f>_xll.VAData($A$6,H$4,$A$67,"VA Actuals","CD")</f>
        <v>92.8</v>
      </c>
      <c r="I70" s="28">
        <f>_xll.VAData($A$6,I$4,$A$67,"VA Actuals","CD")</f>
        <v>111.3</v>
      </c>
      <c r="J70" s="9">
        <f>_xll.VAData($A$6,J$4,$A$67,"consensus.vaactuals")</f>
        <v>101.4</v>
      </c>
      <c r="K70" s="9">
        <f>_xll.VAData($A$6,K$4,$A$67,"custom")</f>
        <v>78.970202594300005</v>
      </c>
      <c r="L70" s="9">
        <f>_xll.VAData($A$6,L$4,$A$67,"custom")</f>
        <v>384.62000259429999</v>
      </c>
      <c r="M70" s="9">
        <f>_xll.VAData($A$6,M$4,$A$67,"consensus.vaactuals")</f>
        <v>431.90359487627853</v>
      </c>
      <c r="N70" s="9">
        <f>_xll.VAData($A$6,N$4,$A$67,"consensus.vaactuals")</f>
        <v>484.99966886696467</v>
      </c>
    </row>
    <row r="71" spans="1:14" s="6" customFormat="1">
      <c r="A71" s="7" t="s">
        <v>3</v>
      </c>
      <c r="B71" s="7"/>
      <c r="C71" s="24"/>
      <c r="D71" s="24"/>
      <c r="E71" s="24"/>
      <c r="F71" s="24"/>
      <c r="G71" s="24"/>
      <c r="H71" s="24"/>
      <c r="I71" s="24"/>
      <c r="J71" s="24"/>
      <c r="K71" s="24">
        <f>_xll.VADesc(K70,"Median")</f>
        <v>78.817743500000006</v>
      </c>
      <c r="L71" s="24">
        <f>_xll.VADesc(L70,"Median")</f>
        <v>384.31774350000001</v>
      </c>
      <c r="M71" s="24">
        <f>_xll.VADesc(M70,"Median")</f>
        <v>430.52014313044799</v>
      </c>
      <c r="N71" s="24">
        <f>_xll.VADesc(N70,"Median")</f>
        <v>476.23579428180801</v>
      </c>
    </row>
    <row r="72" spans="1:14" s="6" customFormat="1">
      <c r="A72" s="7" t="s">
        <v>4</v>
      </c>
      <c r="B72" s="7"/>
      <c r="C72" s="24"/>
      <c r="D72" s="24"/>
      <c r="E72" s="24"/>
      <c r="F72" s="24"/>
      <c r="G72" s="24"/>
      <c r="H72" s="24"/>
      <c r="I72" s="24"/>
      <c r="J72" s="24"/>
      <c r="K72" s="24">
        <f>_xll.VADesc(K70,"Min")</f>
        <v>76.583948000000007</v>
      </c>
      <c r="L72" s="24">
        <f>_xll.VADesc(L70,"Min")</f>
        <v>382.08394800000002</v>
      </c>
      <c r="M72" s="24">
        <f>_xll.VADesc(M70,"Min")</f>
        <v>422.63005330424204</v>
      </c>
      <c r="N72" s="24">
        <f>_xll.VADesc(N70,"Min")</f>
        <v>468.42850509322</v>
      </c>
    </row>
    <row r="73" spans="1:14" s="43" customFormat="1">
      <c r="A73" s="42" t="s">
        <v>19</v>
      </c>
      <c r="B73" s="42"/>
      <c r="C73" s="42"/>
      <c r="D73" s="42"/>
      <c r="E73" s="42"/>
      <c r="F73" s="42"/>
      <c r="G73" s="42"/>
      <c r="H73" s="42"/>
      <c r="I73" s="42"/>
      <c r="J73" s="42"/>
      <c r="K73" s="42"/>
      <c r="L73" s="42"/>
      <c r="M73" s="42"/>
      <c r="N73" s="42"/>
    </row>
    <row r="74" spans="1:14">
      <c r="A74" s="2" t="s">
        <v>0</v>
      </c>
      <c r="B74" s="2"/>
      <c r="C74" s="23"/>
      <c r="D74" s="23"/>
      <c r="E74" s="23"/>
      <c r="F74" s="23"/>
      <c r="G74" s="23"/>
      <c r="H74" s="23"/>
      <c r="I74" s="23"/>
      <c r="J74" s="23"/>
      <c r="K74" s="23" t="str">
        <f>_xll.VADesc(K76,"SourceCount")</f>
        <v>2</v>
      </c>
      <c r="L74" s="23" t="str">
        <f>_xll.VADesc(L76,"SourceCount")</f>
        <v>3</v>
      </c>
      <c r="M74" s="23" t="str">
        <f>_xll.VADesc(M76,"SourceCount")</f>
        <v>7</v>
      </c>
      <c r="N74" s="23" t="str">
        <f>_xll.VADesc(N76,"SourceCount")</f>
        <v>7</v>
      </c>
    </row>
    <row r="75" spans="1:14" s="6" customFormat="1">
      <c r="A75" s="7" t="s">
        <v>1</v>
      </c>
      <c r="B75" s="7"/>
      <c r="C75" s="24"/>
      <c r="D75" s="24"/>
      <c r="E75" s="24"/>
      <c r="F75" s="24"/>
      <c r="G75" s="24"/>
      <c r="H75" s="24"/>
      <c r="I75" s="24"/>
      <c r="J75" s="24"/>
      <c r="K75" s="24">
        <f>_xll.VADesc(K76,"Max")</f>
        <v>164.03805501848501</v>
      </c>
      <c r="L75" s="24">
        <f>_xll.VADesc(L76,"Max")</f>
        <v>560.44605501848491</v>
      </c>
      <c r="M75" s="24">
        <f>_xll.VADesc(M76,"Max")</f>
        <v>701.61697489636003</v>
      </c>
      <c r="N75" s="24">
        <f>_xll.VADesc(N76,"Max")</f>
        <v>875.30321388185598</v>
      </c>
    </row>
    <row r="76" spans="1:14" s="8" customFormat="1">
      <c r="A76" s="9" t="s">
        <v>2</v>
      </c>
      <c r="B76" s="9"/>
      <c r="C76" s="28">
        <f>_xll.VAData($A$6,C$4,$A$73,"VA Actuals","CD")</f>
        <v>119.854</v>
      </c>
      <c r="D76" s="28">
        <f>_xll.VAData($A$6,D$4,$A$73,"VA Actuals","CD")</f>
        <v>120.39</v>
      </c>
      <c r="E76" s="28">
        <f>_xll.VAData($A$6,E$4,$A$73,"VA Actuals","CD")</f>
        <v>121.09399999999999</v>
      </c>
      <c r="F76" s="28">
        <f>_xll.VAData($A$6,F$4,$A$73,"VA Actuals","CD")</f>
        <v>119.776</v>
      </c>
      <c r="G76" s="28">
        <f>_xll.VAData($A$6,G$4,$A$73,"VA Actuals","CD")</f>
        <v>481.11399999999998</v>
      </c>
      <c r="H76" s="28">
        <f>_xll.VAData($A$6,H$4,$A$73,"VA Actuals","CD")</f>
        <v>130.09399999999999</v>
      </c>
      <c r="I76" s="28">
        <f>_xll.VAData($A$6,I$4,$A$73,"VA Actuals","CD")</f>
        <v>131.56399999999999</v>
      </c>
      <c r="J76" s="9">
        <f>_xll.VAData($A$6,J$4,$A$73,"consensus.vaactuals")</f>
        <v>134.75</v>
      </c>
      <c r="K76" s="9">
        <f>_xll.VAData($A$6,K$4,$A$73,"custom")</f>
        <v>153.65331255090001</v>
      </c>
      <c r="L76" s="9">
        <f>_xll.VAData($A$6,L$4,$A$73,"custom")</f>
        <v>551.04496936479995</v>
      </c>
      <c r="M76" s="9">
        <f>_xll.VAData($A$6,M$4,$A$73,"consensus.vaactuals")</f>
        <v>625.97637333131502</v>
      </c>
      <c r="N76" s="9">
        <f>_xll.VAData($A$6,N$4,$A$73,"consensus.vaactuals")</f>
        <v>690.90361503402914</v>
      </c>
    </row>
    <row r="77" spans="1:14" s="6" customFormat="1">
      <c r="A77" s="7" t="s">
        <v>3</v>
      </c>
      <c r="B77" s="7"/>
      <c r="C77" s="24"/>
      <c r="D77" s="24"/>
      <c r="E77" s="24"/>
      <c r="F77" s="24"/>
      <c r="G77" s="24"/>
      <c r="H77" s="24"/>
      <c r="I77" s="24"/>
      <c r="J77" s="24"/>
      <c r="K77" s="24">
        <f>_xll.VADesc(K76,"Median")</f>
        <v>153.65331255090902</v>
      </c>
      <c r="L77" s="24">
        <f>_xll.VADesc(L76,"Median")</f>
        <v>553.01228299254205</v>
      </c>
      <c r="M77" s="24">
        <f>_xll.VADesc(M76,"Median")</f>
        <v>621.72618630587999</v>
      </c>
      <c r="N77" s="24">
        <f>_xll.VADesc(N76,"Median")</f>
        <v>651.12879866509297</v>
      </c>
    </row>
    <row r="78" spans="1:14" s="6" customFormat="1">
      <c r="A78" s="7" t="s">
        <v>4</v>
      </c>
      <c r="B78" s="7"/>
      <c r="C78" s="24"/>
      <c r="D78" s="24"/>
      <c r="E78" s="24"/>
      <c r="F78" s="24"/>
      <c r="G78" s="24"/>
      <c r="H78" s="24"/>
      <c r="I78" s="24"/>
      <c r="J78" s="24"/>
      <c r="K78" s="24">
        <f>_xll.VADesc(K76,"Min")</f>
        <v>143.26857008333297</v>
      </c>
      <c r="L78" s="24">
        <f>_xll.VADesc(L76,"Min")</f>
        <v>539.67657008333299</v>
      </c>
      <c r="M78" s="24">
        <f>_xll.VADesc(M76,"Min")</f>
        <v>570.33754540088796</v>
      </c>
      <c r="N78" s="24">
        <f>_xll.VADesc(N76,"Min")</f>
        <v>600.57749795048301</v>
      </c>
    </row>
    <row r="79" spans="1:14" s="43" customFormat="1">
      <c r="A79" s="42" t="s">
        <v>20</v>
      </c>
      <c r="B79" s="42" t="s">
        <v>43</v>
      </c>
      <c r="C79" s="42"/>
      <c r="D79" s="42"/>
      <c r="E79" s="42"/>
      <c r="F79" s="42"/>
      <c r="G79" s="42"/>
      <c r="H79" s="42"/>
      <c r="I79" s="42"/>
      <c r="J79" s="42"/>
      <c r="K79" s="42"/>
      <c r="L79" s="42"/>
      <c r="M79" s="42"/>
      <c r="N79" s="42"/>
    </row>
    <row r="80" spans="1:14">
      <c r="A80" s="2" t="s">
        <v>0</v>
      </c>
      <c r="B80" s="2"/>
      <c r="C80" s="23"/>
      <c r="D80" s="23"/>
      <c r="E80" s="23"/>
      <c r="F80" s="23"/>
      <c r="G80" s="23"/>
      <c r="H80" s="23"/>
      <c r="I80" s="23"/>
      <c r="J80" s="23"/>
      <c r="K80" s="23" t="str">
        <f>_xll.VADesc(K82,"SourceCount")</f>
        <v>3</v>
      </c>
      <c r="L80" s="23" t="str">
        <f>_xll.VADesc(L82,"SourceCount")</f>
        <v>5</v>
      </c>
      <c r="M80" s="23" t="str">
        <f>_xll.VADesc(M82,"SourceCount")</f>
        <v>12</v>
      </c>
      <c r="N80" s="23" t="str">
        <f>_xll.VADesc(N82,"SourceCount")</f>
        <v>12</v>
      </c>
    </row>
    <row r="81" spans="1:14" s="6" customFormat="1">
      <c r="A81" s="7" t="s">
        <v>1</v>
      </c>
      <c r="B81" s="7"/>
      <c r="C81" s="24"/>
      <c r="D81" s="24"/>
      <c r="E81" s="24"/>
      <c r="F81" s="24"/>
      <c r="G81" s="24"/>
      <c r="H81" s="24"/>
      <c r="I81" s="24"/>
      <c r="J81" s="24"/>
      <c r="K81" s="24">
        <f>_xll.VADesc(K82,"Max")</f>
        <v>164.61733063274301</v>
      </c>
      <c r="L81" s="24">
        <f>_xll.VADesc(L82,"Max")</f>
        <v>757.24433063274296</v>
      </c>
      <c r="M81" s="24">
        <f>_xll.VADesc(M82,"Max")</f>
        <v>980.65548438563701</v>
      </c>
      <c r="N81" s="24">
        <f>_xll.VADesc(N82,"Max")</f>
        <v>991.96742397605601</v>
      </c>
    </row>
    <row r="82" spans="1:14" s="8" customFormat="1">
      <c r="A82" s="9" t="s">
        <v>2</v>
      </c>
      <c r="B82" s="9"/>
      <c r="C82" s="28">
        <f>_xll.VAData($A$6,C$4,$A$79,"VA Actuals","CD")</f>
        <v>210.17</v>
      </c>
      <c r="D82" s="28">
        <f>_xll.VAData($A$6,D$4,$A$79,"VA Actuals","CD")</f>
        <v>209.33</v>
      </c>
      <c r="E82" s="28">
        <f>_xll.VAData($A$6,E$4,$A$79,"VA Actuals","CD")</f>
        <v>214.67500000000001</v>
      </c>
      <c r="F82" s="28">
        <f>_xll.VAData($A$6,F$4,$A$79,"VA Actuals","CD")</f>
        <v>147.24199999999999</v>
      </c>
      <c r="G82" s="28">
        <f>_xll.VAData($A$6,G$4,$A$79,"VA Actuals","CD")</f>
        <v>781.41399999999999</v>
      </c>
      <c r="H82" s="28">
        <f>_xll.VAData($A$6,H$4,$A$79,"VA Actuals","CD")</f>
        <v>184.857</v>
      </c>
      <c r="I82" s="28">
        <f>_xll.VAData($A$6,I$4,$A$79,"VA Actuals","CD")</f>
        <v>217.631</v>
      </c>
      <c r="J82" s="9">
        <f>_xll.VAData($A$6,J$4,$A$79,"consensus.vaactuals")</f>
        <v>190.17</v>
      </c>
      <c r="K82" s="9">
        <f>_xll.VAData($A$6,K$4,$A$79,"custom")</f>
        <v>155.50145982679999</v>
      </c>
      <c r="L82" s="9">
        <f>_xll.VAData($A$6,L$4,$A$79,"custom")</f>
        <v>738.7523860709</v>
      </c>
      <c r="M82" s="9">
        <f>_xll.VAData($A$6,M$4,$A$79,"consensus.vaactuals")</f>
        <v>812.41710311763654</v>
      </c>
      <c r="N82" s="9">
        <f>_xll.VAData($A$6,N$4,$A$79,"consensus.vaactuals")</f>
        <v>874.73451461225454</v>
      </c>
    </row>
    <row r="83" spans="1:14" s="6" customFormat="1">
      <c r="A83" s="7" t="s">
        <v>3</v>
      </c>
      <c r="B83" s="7"/>
      <c r="C83" s="24"/>
      <c r="D83" s="24"/>
      <c r="E83" s="24"/>
      <c r="F83" s="24"/>
      <c r="G83" s="24"/>
      <c r="H83" s="24"/>
      <c r="I83" s="24"/>
      <c r="J83" s="24"/>
      <c r="K83" s="24">
        <f>_xll.VADesc(K82,"Median")</f>
        <v>160.22077462237999</v>
      </c>
      <c r="L83" s="24">
        <f>_xll.VADesc(L82,"Median")</f>
        <v>734.25827422524401</v>
      </c>
      <c r="M83" s="24">
        <f>_xll.VADesc(M82,"Median")</f>
        <v>793.43563720544353</v>
      </c>
      <c r="N83" s="24">
        <f>_xll.VADesc(N82,"Median")</f>
        <v>876.22536826993053</v>
      </c>
    </row>
    <row r="84" spans="1:14" s="6" customFormat="1">
      <c r="A84" s="7" t="s">
        <v>4</v>
      </c>
      <c r="B84" s="7"/>
      <c r="C84" s="24"/>
      <c r="D84" s="24"/>
      <c r="E84" s="24"/>
      <c r="F84" s="24"/>
      <c r="G84" s="24"/>
      <c r="H84" s="24"/>
      <c r="I84" s="24"/>
      <c r="J84" s="24"/>
      <c r="K84" s="24">
        <f>_xll.VADesc(K82,"Min")</f>
        <v>141.666274225244</v>
      </c>
      <c r="L84" s="24">
        <f>_xll.VADesc(L82,"Min")</f>
        <v>716.61049808705252</v>
      </c>
      <c r="M84" s="24">
        <f>_xll.VADesc(M82,"Min")</f>
        <v>724.54396580121806</v>
      </c>
      <c r="N84" s="24">
        <f>_xll.VADesc(N82,"Min")</f>
        <v>725.64819254704503</v>
      </c>
    </row>
    <row r="85" spans="1:14" s="43" customFormat="1">
      <c r="A85" s="42" t="s">
        <v>21</v>
      </c>
      <c r="B85" s="42" t="s">
        <v>44</v>
      </c>
      <c r="C85" s="42"/>
      <c r="D85" s="42"/>
      <c r="E85" s="42"/>
      <c r="F85" s="42"/>
      <c r="G85" s="42"/>
      <c r="H85" s="42"/>
      <c r="I85" s="42"/>
      <c r="J85" s="42"/>
      <c r="K85" s="42"/>
      <c r="L85" s="42"/>
      <c r="M85" s="42"/>
      <c r="N85" s="42"/>
    </row>
    <row r="86" spans="1:14">
      <c r="A86" s="2" t="s">
        <v>0</v>
      </c>
      <c r="B86" s="2"/>
      <c r="C86" s="23"/>
      <c r="D86" s="23"/>
      <c r="E86" s="23"/>
      <c r="F86" s="23"/>
      <c r="G86" s="23"/>
      <c r="H86" s="23"/>
      <c r="I86" s="23"/>
      <c r="J86" s="23"/>
      <c r="K86" s="23" t="str">
        <f>_xll.VADesc(K88,"SourceCount")</f>
        <v>3</v>
      </c>
      <c r="L86" s="23" t="str">
        <f>_xll.VADesc(L88,"SourceCount")</f>
        <v>5</v>
      </c>
      <c r="M86" s="23" t="str">
        <f>_xll.VADesc(M88,"SourceCount")</f>
        <v>12</v>
      </c>
      <c r="N86" s="23" t="str">
        <f>_xll.VADesc(N88,"SourceCount")</f>
        <v>12</v>
      </c>
    </row>
    <row r="87" spans="1:14" s="6" customFormat="1">
      <c r="A87" s="7" t="s">
        <v>1</v>
      </c>
      <c r="B87" s="7"/>
      <c r="C87" s="24"/>
      <c r="D87" s="24"/>
      <c r="E87" s="24"/>
      <c r="F87" s="24"/>
      <c r="G87" s="24"/>
      <c r="H87" s="24"/>
      <c r="I87" s="24"/>
      <c r="J87" s="24"/>
      <c r="K87" s="24">
        <f>_xll.VADesc(K88,"Max")</f>
        <v>122.294131132743</v>
      </c>
      <c r="L87" s="24">
        <f>_xll.VADesc(L88,"Max")</f>
        <v>609.99013113274304</v>
      </c>
      <c r="M87" s="24">
        <f>_xll.VADesc(M88,"Max")</f>
        <v>869.82958201790404</v>
      </c>
      <c r="N87" s="24">
        <f>_xll.VADesc(N88,"Max")</f>
        <v>872.51967438637405</v>
      </c>
    </row>
    <row r="88" spans="1:14" s="8" customFormat="1">
      <c r="A88" s="9" t="s">
        <v>2</v>
      </c>
      <c r="B88" s="9"/>
      <c r="C88" s="28">
        <f>_xll.VAData($A$6,C$4,$A$85,"VA Actuals","CD")</f>
        <v>193.18899999999999</v>
      </c>
      <c r="D88" s="28">
        <f>_xll.VAData($A$6,D$4,$A$85,"VA Actuals","CD")</f>
        <v>190.4</v>
      </c>
      <c r="E88" s="28">
        <f>_xll.VAData($A$6,E$4,$A$85,"VA Actuals","CD")</f>
        <v>197.697</v>
      </c>
      <c r="F88" s="28">
        <f>_xll.VAData($A$6,F$4,$A$85,"VA Actuals","CD")</f>
        <v>130.21</v>
      </c>
      <c r="G88" s="28">
        <f>_xll.VAData($A$6,G$4,$A$85,"VA Actuals","CD")</f>
        <v>711.49599999999998</v>
      </c>
      <c r="H88" s="28">
        <f>_xll.VAData($A$6,H$4,$A$85,"VA Actuals","CD")</f>
        <v>157.42500000000001</v>
      </c>
      <c r="I88" s="28">
        <f>_xll.VAData($A$6,I$4,$A$85,"VA Actuals","CD")</f>
        <v>179.56</v>
      </c>
      <c r="J88" s="9">
        <f>_xll.VAData($A$6,J$4,$A$85,"consensus.vaactuals")</f>
        <v>148.17099999999999</v>
      </c>
      <c r="K88" s="9">
        <f>_xll.VAData($A$6,K$4,$A$85,"custom")</f>
        <v>111.6570982722</v>
      </c>
      <c r="L88" s="9">
        <f>_xll.VAData($A$6,L$4,$A$85,"custom")</f>
        <v>592.48415838300002</v>
      </c>
      <c r="M88" s="9">
        <f>_xll.VAData($A$6,M$4,$A$85,"consensus.vaactuals")</f>
        <v>689.65730843357471</v>
      </c>
      <c r="N88" s="9">
        <f>_xll.VAData($A$6,N$4,$A$85,"consensus.vaactuals")</f>
        <v>737.16009754114759</v>
      </c>
    </row>
    <row r="89" spans="1:14" s="6" customFormat="1">
      <c r="A89" s="7" t="s">
        <v>3</v>
      </c>
      <c r="B89" s="7"/>
      <c r="C89" s="24"/>
      <c r="D89" s="24"/>
      <c r="E89" s="24"/>
      <c r="F89" s="24"/>
      <c r="G89" s="24"/>
      <c r="H89" s="24"/>
      <c r="I89" s="24"/>
      <c r="J89" s="24"/>
      <c r="K89" s="24">
        <f>_xll.VADesc(K88,"Median")</f>
        <v>110.284012253307</v>
      </c>
      <c r="L89" s="24">
        <f>_xll.VADesc(L88,"Median")</f>
        <v>590.05415143062999</v>
      </c>
      <c r="M89" s="24">
        <f>_xll.VADesc(M88,"Median")</f>
        <v>658.10237325814705</v>
      </c>
      <c r="N89" s="24">
        <f>_xll.VADesc(N88,"Median")</f>
        <v>721.86353641883193</v>
      </c>
    </row>
    <row r="90" spans="1:14" s="6" customFormat="1">
      <c r="A90" s="7" t="s">
        <v>4</v>
      </c>
      <c r="B90" s="7"/>
      <c r="C90" s="24"/>
      <c r="D90" s="24"/>
      <c r="E90" s="24"/>
      <c r="F90" s="24"/>
      <c r="G90" s="24"/>
      <c r="H90" s="24"/>
      <c r="I90" s="24"/>
      <c r="J90" s="24"/>
      <c r="K90" s="24">
        <f>_xll.VADesc(K88,"Min")</f>
        <v>102.39315143063</v>
      </c>
      <c r="L90" s="24">
        <f>_xll.VADesc(L88,"Min")</f>
        <v>580.58554278711904</v>
      </c>
      <c r="M90" s="24">
        <f>_xll.VADesc(M88,"Min")</f>
        <v>499.62643674147</v>
      </c>
      <c r="N90" s="24">
        <f>_xll.VADesc(N88,"Min")</f>
        <v>470.521692448902</v>
      </c>
    </row>
    <row r="91" spans="1:14" s="43" customFormat="1">
      <c r="A91" s="42" t="s">
        <v>22</v>
      </c>
      <c r="B91" s="42"/>
      <c r="C91" s="42"/>
      <c r="D91" s="42"/>
      <c r="E91" s="42"/>
      <c r="F91" s="42"/>
      <c r="G91" s="42"/>
      <c r="H91" s="42"/>
      <c r="I91" s="42"/>
      <c r="J91" s="42"/>
      <c r="K91" s="42"/>
      <c r="L91" s="42"/>
      <c r="M91" s="42"/>
      <c r="N91" s="42"/>
    </row>
    <row r="92" spans="1:14">
      <c r="A92" s="2" t="s">
        <v>0</v>
      </c>
      <c r="B92" s="2"/>
      <c r="C92" s="23"/>
      <c r="D92" s="23"/>
      <c r="E92" s="23"/>
      <c r="F92" s="23"/>
      <c r="G92" s="23"/>
      <c r="H92" s="23"/>
      <c r="I92" s="23"/>
      <c r="J92" s="23"/>
      <c r="K92" s="23" t="str">
        <f>_xll.VADesc(K94,"SourceCount")</f>
        <v>3</v>
      </c>
      <c r="L92" s="23" t="str">
        <f>_xll.VADesc(L94,"SourceCount")</f>
        <v>5</v>
      </c>
      <c r="M92" s="23" t="str">
        <f>_xll.VADesc(M94,"SourceCount")</f>
        <v>12</v>
      </c>
      <c r="N92" s="23" t="str">
        <f>_xll.VADesc(N94,"SourceCount")</f>
        <v>12</v>
      </c>
    </row>
    <row r="93" spans="1:14" s="6" customFormat="1">
      <c r="A93" s="7" t="s">
        <v>1</v>
      </c>
      <c r="B93" s="7"/>
      <c r="C93" s="24"/>
      <c r="D93" s="24"/>
      <c r="E93" s="24"/>
      <c r="F93" s="24"/>
      <c r="G93" s="24"/>
      <c r="H93" s="24"/>
      <c r="I93" s="24"/>
      <c r="J93" s="24"/>
      <c r="K93" s="24">
        <f>_xll.VADesc(K94,"Max")</f>
        <v>76.307198429909306</v>
      </c>
      <c r="L93" s="24">
        <f>_xll.VADesc(L94,"Max")</f>
        <v>405.82571572386905</v>
      </c>
      <c r="M93" s="24">
        <f>_xll.VADesc(M94,"Max")</f>
        <v>600.18241159235401</v>
      </c>
      <c r="N93" s="24">
        <f>_xll.VADesc(N94,"Max")</f>
        <v>600.99644570496002</v>
      </c>
    </row>
    <row r="94" spans="1:14" s="8" customFormat="1">
      <c r="A94" s="9" t="s">
        <v>2</v>
      </c>
      <c r="B94" s="9"/>
      <c r="C94" s="28">
        <f>_xll.VAData($A$6,C$4,$A$91,"VA Actuals","CD")</f>
        <v>129.88800000000001</v>
      </c>
      <c r="D94" s="28">
        <f>_xll.VAData($A$6,D$4,$A$91,"VA Actuals","CD")</f>
        <v>122.131</v>
      </c>
      <c r="E94" s="28">
        <f>_xll.VAData($A$6,E$4,$A$91,"VA Actuals","CD")</f>
        <v>138.38255259744699</v>
      </c>
      <c r="F94" s="28">
        <f>_xll.VAData($A$6,F$4,$A$91,"VA Actuals","CD")</f>
        <v>74.393999999999906</v>
      </c>
      <c r="G94" s="28">
        <f>_xll.VAData($A$6,G$4,$A$91,"VA Actuals","CD")</f>
        <v>464.738</v>
      </c>
      <c r="H94" s="28">
        <f>_xll.VAData($A$6,H$4,$A$91,"VA Actuals","CD")</f>
        <v>103.99299999999999</v>
      </c>
      <c r="I94" s="28">
        <f>_xll.VAData($A$6,I$4,$A$91,"VA Actuals","CD")</f>
        <v>111.069</v>
      </c>
      <c r="J94" s="9">
        <v>92</v>
      </c>
      <c r="K94" s="9">
        <f>_xll.VAData($A$6,K$4,$A$91,"custom")</f>
        <v>72.962052790399994</v>
      </c>
      <c r="L94" s="9">
        <f>_xll.VAData($A$6,L$4,$A$91,"custom")</f>
        <v>388.23062087480002</v>
      </c>
      <c r="M94" s="9">
        <f>_xll.VAData($A$6,M$4,$A$91,"consensus.vaactuals")</f>
        <v>466.06334763944426</v>
      </c>
      <c r="N94" s="9">
        <f>_xll.VAData($A$6,N$4,$A$91,"consensus.vaactuals")</f>
        <v>502.05849727985833</v>
      </c>
    </row>
    <row r="95" spans="1:14" s="6" customFormat="1">
      <c r="A95" s="7" t="s">
        <v>3</v>
      </c>
      <c r="B95" s="7"/>
      <c r="C95" s="24"/>
      <c r="D95" s="24"/>
      <c r="E95" s="24"/>
      <c r="F95" s="24"/>
      <c r="G95" s="24"/>
      <c r="H95" s="24"/>
      <c r="I95" s="24"/>
      <c r="J95" s="24"/>
      <c r="K95" s="24">
        <f>_xll.VADesc(K94,"Median")</f>
        <v>73.338868148449194</v>
      </c>
      <c r="L95" s="24">
        <f>_xll.VADesc(L94,"Median")</f>
        <v>383.53519842990897</v>
      </c>
      <c r="M95" s="24">
        <f>_xll.VADesc(M94,"Median")</f>
        <v>446.59908599178749</v>
      </c>
      <c r="N95" s="24">
        <f>_xll.VADesc(N94,"Median")</f>
        <v>486.52900471484247</v>
      </c>
    </row>
    <row r="96" spans="1:14" s="6" customFormat="1">
      <c r="A96" s="7" t="s">
        <v>4</v>
      </c>
      <c r="B96" s="7"/>
      <c r="C96" s="24"/>
      <c r="D96" s="24"/>
      <c r="E96" s="24"/>
      <c r="F96" s="24"/>
      <c r="G96" s="24"/>
      <c r="H96" s="24"/>
      <c r="I96" s="24"/>
      <c r="J96" s="24"/>
      <c r="K96" s="24">
        <f>_xll.VADesc(K94,"Min")</f>
        <v>69.240091792919998</v>
      </c>
      <c r="L96" s="24">
        <f>_xll.VADesc(L94,"Min")</f>
        <v>376.50309179291997</v>
      </c>
      <c r="M96" s="24">
        <f>_xll.VADesc(M94,"Min")</f>
        <v>309.76839077971101</v>
      </c>
      <c r="N96" s="24">
        <f>_xll.VADesc(N94,"Min")</f>
        <v>319.95475086525295</v>
      </c>
    </row>
    <row r="97" spans="1:14" s="43" customFormat="1">
      <c r="A97" s="42" t="s">
        <v>23</v>
      </c>
      <c r="B97" s="42"/>
      <c r="C97" s="42"/>
      <c r="D97" s="42"/>
      <c r="E97" s="42"/>
      <c r="F97" s="42"/>
      <c r="G97" s="42"/>
      <c r="H97" s="42"/>
      <c r="I97" s="42"/>
      <c r="J97" s="42"/>
      <c r="K97" s="42"/>
      <c r="L97" s="42"/>
      <c r="M97" s="42"/>
      <c r="N97" s="42"/>
    </row>
    <row r="98" spans="1:14">
      <c r="A98" s="2" t="s">
        <v>0</v>
      </c>
      <c r="B98" s="2"/>
      <c r="C98" s="23"/>
      <c r="D98" s="23"/>
      <c r="E98" s="23"/>
      <c r="F98" s="23"/>
      <c r="G98" s="23"/>
      <c r="H98" s="23"/>
      <c r="I98" s="23"/>
      <c r="J98" s="23"/>
      <c r="K98" s="23" t="str">
        <f>_xll.VADesc(K100,"SourceCount")</f>
        <v>3</v>
      </c>
      <c r="L98" s="23" t="str">
        <f>_xll.VADesc(L100,"SourceCount")</f>
        <v>5</v>
      </c>
      <c r="M98" s="23" t="str">
        <f>_xll.VADesc(M100,"SourceCount")</f>
        <v>12</v>
      </c>
      <c r="N98" s="23" t="str">
        <f>_xll.VADesc(N100,"SourceCount")</f>
        <v>12</v>
      </c>
    </row>
    <row r="99" spans="1:14" s="6" customFormat="1">
      <c r="A99" s="7" t="s">
        <v>1</v>
      </c>
      <c r="B99" s="7"/>
      <c r="C99" s="24"/>
      <c r="D99" s="24"/>
      <c r="E99" s="24"/>
      <c r="F99" s="24"/>
      <c r="G99" s="24"/>
      <c r="H99" s="24"/>
      <c r="I99" s="24"/>
      <c r="J99" s="24"/>
      <c r="K99" s="24">
        <f>_xll.VADesc(K100,"Max")</f>
        <v>69.065016365677693</v>
      </c>
      <c r="L99" s="24">
        <f>_xll.VADesc(L100,"Max")</f>
        <v>276.90782833080601</v>
      </c>
      <c r="M99" s="24">
        <f>_xll.VADesc(M100,"Max")</f>
        <v>456.47616711287702</v>
      </c>
      <c r="N99" s="24">
        <f>_xll.VADesc(N100,"Max")</f>
        <v>423.89207043757</v>
      </c>
    </row>
    <row r="100" spans="1:14" s="8" customFormat="1">
      <c r="A100" s="9" t="s">
        <v>2</v>
      </c>
      <c r="B100" s="9"/>
      <c r="C100" s="28">
        <f>_xll.VAData($A$6,C$4,$A$97,"VA Actuals","CD")</f>
        <v>102.14</v>
      </c>
      <c r="D100" s="28">
        <f>_xll.VAData($A$6,D$4,$A$97,"VA Actuals","CD")</f>
        <v>93.495999999999995</v>
      </c>
      <c r="E100" s="28">
        <f>_xll.VAData($A$6,E$4,$A$97,"VA Actuals","CD")</f>
        <v>111.11799999999999</v>
      </c>
      <c r="F100" s="28">
        <f>_xll.VAData($A$6,F$4,$A$97,"VA Actuals","CD")</f>
        <v>60.440999999999903</v>
      </c>
      <c r="G100" s="28">
        <f>_xll.VAData($A$6,G$4,$A$97,"VA Actuals","CD")</f>
        <v>367.19499999999999</v>
      </c>
      <c r="H100" s="28">
        <f>_xll.VAData($A$6,H$4,$A$97,"VA Actuals","CD")</f>
        <v>73.534000000000006</v>
      </c>
      <c r="I100" s="28">
        <f>_xll.VAData($A$6,I$4,$A$97,"VA Actuals","CD")</f>
        <v>65.492999999999995</v>
      </c>
      <c r="J100" s="9">
        <f>_xll.VAData($A$6,J$4,$A$97,"consensus.vaactuals")</f>
        <v>66.912000000000006</v>
      </c>
      <c r="K100" s="9">
        <f>_xll.VAData($A$6,K$4,$A$97,"custom")</f>
        <v>57.993489760899998</v>
      </c>
      <c r="L100" s="9">
        <f>_xll.VAData($A$6,L$4,$A$97,"custom")</f>
        <v>268.61661543269997</v>
      </c>
      <c r="M100" s="9">
        <f>_xll.VAData($A$6,M$4,$A$97,"consensus.vaactuals")</f>
        <v>336.21065871421598</v>
      </c>
      <c r="N100" s="9">
        <f>_xll.VAData($A$6,N$4,$A$97,"consensus.vaactuals")</f>
        <v>359.14254848602064</v>
      </c>
    </row>
    <row r="101" spans="1:14" s="6" customFormat="1">
      <c r="A101" s="7" t="s">
        <v>3</v>
      </c>
      <c r="B101" s="7"/>
      <c r="C101" s="24"/>
      <c r="D101" s="24"/>
      <c r="E101" s="24"/>
      <c r="F101" s="24"/>
      <c r="G101" s="24"/>
      <c r="H101" s="24"/>
      <c r="I101" s="24"/>
      <c r="J101" s="24"/>
      <c r="K101" s="24">
        <f>_xll.VADesc(K100,"Median")</f>
        <v>58.879694749404699</v>
      </c>
      <c r="L101" s="24">
        <f>_xll.VADesc(L100,"Median")</f>
        <v>274.96901636567799</v>
      </c>
      <c r="M101" s="24">
        <f>_xll.VADesc(M100,"Median")</f>
        <v>339.52094556014345</v>
      </c>
      <c r="N101" s="24">
        <f>_xll.VADesc(N100,"Median")</f>
        <v>374.7011205177655</v>
      </c>
    </row>
    <row r="102" spans="1:14" s="6" customFormat="1">
      <c r="A102" s="7" t="s">
        <v>4</v>
      </c>
      <c r="B102" s="7"/>
      <c r="C102" s="24"/>
      <c r="D102" s="24"/>
      <c r="E102" s="24"/>
      <c r="F102" s="24"/>
      <c r="G102" s="24"/>
      <c r="H102" s="24"/>
      <c r="I102" s="24"/>
      <c r="J102" s="24"/>
      <c r="K102" s="24">
        <f>_xll.VADesc(K100,"Min")</f>
        <v>46.035758167731004</v>
      </c>
      <c r="L102" s="24">
        <f>_xll.VADesc(L100,"Min")</f>
        <v>251.97475816773098</v>
      </c>
      <c r="M102" s="24">
        <f>_xll.VADesc(M100,"Min")</f>
        <v>180.41330901364799</v>
      </c>
      <c r="N102" s="24">
        <f>_xll.VADesc(N100,"Min")</f>
        <v>160.16874771155102</v>
      </c>
    </row>
    <row r="103" spans="1:14" s="5" customFormat="1" hidden="1">
      <c r="A103" s="1" t="s">
        <v>5</v>
      </c>
      <c r="B103" s="1"/>
      <c r="C103" s="1"/>
      <c r="D103" s="1"/>
      <c r="E103" s="1"/>
      <c r="F103" s="1"/>
      <c r="G103" s="1"/>
      <c r="H103" s="1"/>
      <c r="I103" s="1"/>
      <c r="J103" s="1"/>
      <c r="K103" s="1"/>
      <c r="L103" s="1"/>
      <c r="M103" s="1"/>
      <c r="N103" s="1"/>
    </row>
    <row r="104" spans="1:14" hidden="1">
      <c r="A104" s="2" t="s">
        <v>0</v>
      </c>
      <c r="B104" s="2"/>
      <c r="C104" s="2"/>
      <c r="D104" s="2"/>
      <c r="E104" s="2"/>
      <c r="F104" s="2"/>
      <c r="G104" s="2" t="s">
        <v>6</v>
      </c>
      <c r="H104" s="2" t="s">
        <v>6</v>
      </c>
      <c r="I104" s="2" t="s">
        <v>6</v>
      </c>
      <c r="J104" s="2" t="s">
        <v>6</v>
      </c>
      <c r="K104" s="2" t="s">
        <v>6</v>
      </c>
      <c r="L104" s="2" t="s">
        <v>6</v>
      </c>
      <c r="M104" s="2" t="s">
        <v>6</v>
      </c>
      <c r="N104" s="2" t="s">
        <v>6</v>
      </c>
    </row>
    <row r="105" spans="1:14" s="6" customFormat="1" hidden="1">
      <c r="A105" s="7" t="s">
        <v>1</v>
      </c>
      <c r="B105" s="7"/>
      <c r="C105" s="7"/>
      <c r="D105" s="7"/>
      <c r="E105" s="7"/>
      <c r="F105" s="7"/>
      <c r="G105" s="7" t="s">
        <v>6</v>
      </c>
      <c r="H105" s="7" t="s">
        <v>6</v>
      </c>
      <c r="I105" s="7" t="s">
        <v>6</v>
      </c>
      <c r="J105" s="7" t="s">
        <v>6</v>
      </c>
      <c r="K105" s="7" t="s">
        <v>6</v>
      </c>
      <c r="L105" s="7" t="s">
        <v>6</v>
      </c>
      <c r="M105" s="7" t="s">
        <v>6</v>
      </c>
      <c r="N105" s="7" t="s">
        <v>6</v>
      </c>
    </row>
    <row r="106" spans="1:14" s="8" customFormat="1" hidden="1">
      <c r="A106" s="9" t="s">
        <v>2</v>
      </c>
      <c r="B106" s="9"/>
      <c r="C106" s="9"/>
      <c r="D106" s="9"/>
      <c r="E106" s="9"/>
      <c r="F106" s="9"/>
      <c r="G106" s="9" t="s">
        <v>6</v>
      </c>
      <c r="H106" s="9" t="s">
        <v>6</v>
      </c>
      <c r="I106" s="9" t="s">
        <v>6</v>
      </c>
      <c r="J106" s="9" t="s">
        <v>6</v>
      </c>
      <c r="K106" s="9" t="s">
        <v>6</v>
      </c>
      <c r="L106" s="9" t="s">
        <v>6</v>
      </c>
      <c r="M106" s="9" t="s">
        <v>6</v>
      </c>
      <c r="N106" s="9" t="s">
        <v>6</v>
      </c>
    </row>
    <row r="107" spans="1:14" s="6" customFormat="1" hidden="1">
      <c r="A107" s="7" t="s">
        <v>3</v>
      </c>
      <c r="B107" s="7"/>
      <c r="C107" s="7"/>
      <c r="D107" s="7"/>
      <c r="E107" s="7"/>
      <c r="F107" s="7"/>
      <c r="G107" s="7" t="s">
        <v>6</v>
      </c>
      <c r="H107" s="7" t="s">
        <v>6</v>
      </c>
      <c r="I107" s="7" t="s">
        <v>6</v>
      </c>
      <c r="J107" s="7" t="s">
        <v>6</v>
      </c>
      <c r="K107" s="7" t="s">
        <v>6</v>
      </c>
      <c r="L107" s="7" t="s">
        <v>6</v>
      </c>
      <c r="M107" s="7" t="s">
        <v>6</v>
      </c>
      <c r="N107" s="7" t="s">
        <v>6</v>
      </c>
    </row>
    <row r="108" spans="1:14" s="6" customFormat="1" hidden="1">
      <c r="A108" s="7" t="s">
        <v>4</v>
      </c>
      <c r="B108" s="7"/>
      <c r="C108" s="7"/>
      <c r="D108" s="7"/>
      <c r="E108" s="7"/>
      <c r="F108" s="7"/>
      <c r="G108" s="7" t="s">
        <v>6</v>
      </c>
      <c r="H108" s="7" t="s">
        <v>6</v>
      </c>
      <c r="I108" s="7" t="s">
        <v>6</v>
      </c>
      <c r="J108" s="7" t="s">
        <v>6</v>
      </c>
      <c r="K108" s="7" t="s">
        <v>6</v>
      </c>
      <c r="L108" s="7" t="s">
        <v>6</v>
      </c>
      <c r="M108" s="7" t="s">
        <v>6</v>
      </c>
      <c r="N108" s="7" t="s">
        <v>6</v>
      </c>
    </row>
    <row r="109" spans="1:14" s="43" customFormat="1">
      <c r="A109" s="42" t="s">
        <v>24</v>
      </c>
      <c r="B109" s="42"/>
      <c r="C109" s="42"/>
      <c r="D109" s="42"/>
      <c r="E109" s="42"/>
      <c r="F109" s="42"/>
      <c r="G109" s="42"/>
      <c r="H109" s="42"/>
      <c r="I109" s="42"/>
      <c r="J109" s="42"/>
      <c r="K109" s="42"/>
      <c r="L109" s="42"/>
      <c r="M109" s="42"/>
      <c r="N109" s="42"/>
    </row>
    <row r="110" spans="1:14">
      <c r="A110" s="2" t="s">
        <v>0</v>
      </c>
      <c r="B110" s="2"/>
      <c r="C110" s="26"/>
      <c r="D110" s="26"/>
      <c r="E110" s="26"/>
      <c r="F110" s="26"/>
      <c r="G110" s="26"/>
      <c r="H110" s="26"/>
      <c r="I110" s="26"/>
      <c r="J110" s="26"/>
      <c r="K110" s="26" t="str">
        <f>_xll.VADesc(K112,"SourceCount")</f>
        <v>1</v>
      </c>
      <c r="L110" s="26" t="str">
        <f>_xll.VADesc(L112,"SourceCount")</f>
        <v>3</v>
      </c>
      <c r="M110" s="26" t="str">
        <f>_xll.VADesc(M112,"SourceCount")</f>
        <v>10</v>
      </c>
      <c r="N110" s="26" t="str">
        <f>_xll.VADesc(N112,"SourceCount")</f>
        <v>10</v>
      </c>
    </row>
    <row r="111" spans="1:14" s="10" customFormat="1">
      <c r="A111" s="11" t="s">
        <v>1</v>
      </c>
      <c r="B111" s="11"/>
      <c r="C111" s="26"/>
      <c r="D111" s="26"/>
      <c r="E111" s="26"/>
      <c r="F111" s="26"/>
      <c r="G111" s="26"/>
      <c r="H111" s="26"/>
      <c r="I111" s="26"/>
      <c r="J111" s="26"/>
      <c r="K111" s="26">
        <f>_xll.VADesc(K112,"Max")</f>
        <v>0.26642605571925998</v>
      </c>
      <c r="L111" s="26">
        <f>_xll.VADesc(L112,"Max")</f>
        <v>1.57820066453468</v>
      </c>
      <c r="M111" s="26">
        <f>_xll.VADesc(M112,"Max")</f>
        <v>2.6067966827301499</v>
      </c>
      <c r="N111" s="26">
        <f>_xll.VADesc(N112,"Max")</f>
        <v>2.4664983814657901</v>
      </c>
    </row>
    <row r="112" spans="1:14" s="12" customFormat="1">
      <c r="A112" s="13" t="s">
        <v>2</v>
      </c>
      <c r="B112" s="13"/>
      <c r="C112" s="49">
        <f>_xll.VAData($A$6,C$4,$A$109,"VA Actuals","CD")</f>
        <v>0.54702227934875702</v>
      </c>
      <c r="D112" s="49">
        <f>_xll.VAData($A$6,D$4,$A$109,"VA Actuals","CD")</f>
        <v>0.50062660668380499</v>
      </c>
      <c r="E112" s="49">
        <f>_xll.VAData($A$6,E$4,$A$109,"VA Actuals","CD")</f>
        <v>0.59535668380462703</v>
      </c>
      <c r="F112" s="49">
        <f>_xll.VAData($A$6,F$4,$A$109,"VA Actuals","CD")</f>
        <v>0.32354862896315301</v>
      </c>
      <c r="G112" s="49">
        <f>_xll.VAData($A$6,G$4,$A$109,"VA Actuals","CD")</f>
        <v>1.9665541988003401</v>
      </c>
      <c r="H112" s="49">
        <f>_xll.VAData($A$6,H$4,$A$109,"VA Actuals","CD")</f>
        <v>0.40964009567781101</v>
      </c>
      <c r="I112" s="49">
        <f>_xll.VAData($A$6,I$4,$A$109,"VA Actuals","CD")</f>
        <v>0.38</v>
      </c>
      <c r="J112" s="27">
        <f>_xll.VAData($A$6,J$4,$A$109,"consensus.vaactuals")</f>
        <v>0.38205128205128203</v>
      </c>
      <c r="K112" s="27">
        <f>_xll.VAData($A$6,K$4,$A$109,"custom")</f>
        <v>0.26640000000000003</v>
      </c>
      <c r="L112" s="27">
        <f>_xll.VAData($A$6,L$4,$A$109,"custom")</f>
        <v>1.5207999999999999</v>
      </c>
      <c r="M112" s="27">
        <f>_xll.VAData($A$6,M$4,$A$109,"consensus.vaactuals")</f>
        <v>2.0226176782347842</v>
      </c>
      <c r="N112" s="27">
        <f>_xll.VAData($A$6,N$4,$A$109,"consensus.vaactuals")</f>
        <v>2.1935798316150592</v>
      </c>
    </row>
    <row r="113" spans="1:14" s="10" customFormat="1">
      <c r="A113" s="11" t="s">
        <v>3</v>
      </c>
      <c r="B113" s="11"/>
      <c r="C113" s="26"/>
      <c r="D113" s="26"/>
      <c r="E113" s="26"/>
      <c r="F113" s="26"/>
      <c r="G113" s="26"/>
      <c r="H113" s="26"/>
      <c r="I113" s="26"/>
      <c r="J113" s="26"/>
      <c r="K113" s="26">
        <f>_xll.VADesc(K112,"Median")</f>
        <v>0.26642605571925998</v>
      </c>
      <c r="L113" s="26">
        <f>_xll.VADesc(L112,"Median")</f>
        <v>1.5403802511723801</v>
      </c>
      <c r="M113" s="26">
        <f>_xll.VADesc(M112,"Median")</f>
        <v>2.0702722939639799</v>
      </c>
      <c r="N113" s="26">
        <f>_xll.VADesc(N112,"Median")</f>
        <v>2.1974040193164499</v>
      </c>
    </row>
    <row r="114" spans="1:14" s="10" customFormat="1">
      <c r="A114" s="11" t="s">
        <v>4</v>
      </c>
      <c r="B114" s="11"/>
      <c r="C114" s="26"/>
      <c r="D114" s="26"/>
      <c r="E114" s="26"/>
      <c r="F114" s="26"/>
      <c r="G114" s="26"/>
      <c r="H114" s="26"/>
      <c r="I114" s="26"/>
      <c r="J114" s="26"/>
      <c r="K114" s="26">
        <f>_xll.VADesc(K112,"Min")</f>
        <v>0.26642605571925998</v>
      </c>
      <c r="L114" s="26">
        <f>_xll.VADesc(L112,"Min")</f>
        <v>1.44373321588111</v>
      </c>
      <c r="M114" s="26">
        <f>_xll.VADesc(M112,"Min")</f>
        <v>1.69073316525688</v>
      </c>
      <c r="N114" s="26">
        <f>_xll.VADesc(N112,"Min")</f>
        <v>1.8466024163303101</v>
      </c>
    </row>
    <row r="115" spans="1:14" s="43" customFormat="1">
      <c r="A115" s="42" t="s">
        <v>25</v>
      </c>
      <c r="B115" s="42"/>
      <c r="C115" s="42"/>
      <c r="D115" s="42"/>
      <c r="E115" s="42"/>
      <c r="F115" s="42"/>
      <c r="G115" s="42"/>
      <c r="H115" s="42"/>
      <c r="I115" s="42"/>
      <c r="J115" s="42"/>
      <c r="K115" s="42"/>
      <c r="L115" s="42"/>
      <c r="M115" s="42"/>
      <c r="N115" s="42"/>
    </row>
    <row r="116" spans="1:14">
      <c r="A116" s="2" t="s">
        <v>0</v>
      </c>
      <c r="B116" s="2"/>
      <c r="C116" s="26"/>
      <c r="D116" s="26"/>
      <c r="E116" s="26"/>
      <c r="F116" s="26"/>
      <c r="G116" s="26"/>
      <c r="H116" s="26"/>
      <c r="I116" s="26"/>
      <c r="J116" s="26"/>
      <c r="K116" s="26"/>
      <c r="L116" s="26" t="str">
        <f>_xll.VADesc(L118,"SourceCount")</f>
        <v>4</v>
      </c>
      <c r="M116" s="26" t="str">
        <f>_xll.VADesc(M118,"SourceCount")</f>
        <v>11</v>
      </c>
      <c r="N116" s="26" t="str">
        <f>_xll.VADesc(N118,"SourceCount")</f>
        <v>11</v>
      </c>
    </row>
    <row r="117" spans="1:14" s="10" customFormat="1">
      <c r="A117" s="11" t="s">
        <v>1</v>
      </c>
      <c r="B117" s="11"/>
      <c r="C117" s="26"/>
      <c r="D117" s="26"/>
      <c r="E117" s="26"/>
      <c r="F117" s="26"/>
      <c r="G117" s="26"/>
      <c r="H117" s="26"/>
      <c r="I117" s="26"/>
      <c r="J117" s="26"/>
      <c r="K117" s="26"/>
      <c r="L117" s="26">
        <f>_xll.VADesc(L118,"Max")</f>
        <v>0.5</v>
      </c>
      <c r="M117" s="26">
        <f>_xll.VADesc(M118,"Max")</f>
        <v>0.52034900782317195</v>
      </c>
      <c r="N117" s="26">
        <f>_xll.VADesc(N118,"Max")</f>
        <v>0.5</v>
      </c>
    </row>
    <row r="118" spans="1:14" s="12" customFormat="1">
      <c r="A118" s="13" t="s">
        <v>2</v>
      </c>
      <c r="B118" s="13"/>
      <c r="C118" s="27"/>
      <c r="D118" s="27"/>
      <c r="E118" s="27"/>
      <c r="F118" s="27"/>
      <c r="G118" s="27">
        <f>_xll.VAData($A$6,G$4,$A$115,"consensus.vaactuals")</f>
        <v>0.5</v>
      </c>
      <c r="H118" s="27" t="str">
        <f>_xll.VAData($A$6,H$4,$A$115,"consensus.vaactuals")</f>
        <v>-</v>
      </c>
      <c r="I118" s="27" t="s">
        <v>6</v>
      </c>
      <c r="J118" s="27" t="str">
        <f>_xll.VAData($A$6,J$4,$A$115,"consensus.vaactuals")</f>
        <v>-</v>
      </c>
      <c r="K118" s="27" t="s">
        <v>6</v>
      </c>
      <c r="L118" s="27">
        <f>_xll.VAData($A$6,L$4,$A$115,"custom")</f>
        <v>0.5</v>
      </c>
      <c r="M118" s="27">
        <f>_xll.VAData($A$6,M$4,$A$115,"consensus.vaactuals")</f>
        <v>0.49662163963966699</v>
      </c>
      <c r="N118" s="27">
        <f>_xll.VAData($A$6,N$4,$A$115,"consensus.vaactuals")</f>
        <v>0.49931718438301498</v>
      </c>
    </row>
    <row r="119" spans="1:14" s="10" customFormat="1">
      <c r="A119" s="11" t="s">
        <v>3</v>
      </c>
      <c r="B119" s="11"/>
      <c r="C119" s="26"/>
      <c r="D119" s="26"/>
      <c r="E119" s="26"/>
      <c r="F119" s="26"/>
      <c r="G119" s="26"/>
      <c r="H119" s="26"/>
      <c r="I119" s="26"/>
      <c r="J119" s="26"/>
      <c r="K119" s="26"/>
      <c r="L119" s="26">
        <f>_xll.VADesc(L118,"Median")</f>
        <v>0.5</v>
      </c>
      <c r="M119" s="26">
        <f>_xll.VADesc(M118,"Median")</f>
        <v>0.5</v>
      </c>
      <c r="N119" s="26">
        <f>_xll.VADesc(N118,"Median")</f>
        <v>0.5</v>
      </c>
    </row>
    <row r="120" spans="1:14" s="10" customFormat="1" ht="16.3" customHeight="1">
      <c r="A120" s="11" t="s">
        <v>4</v>
      </c>
      <c r="B120" s="11"/>
      <c r="C120" s="26"/>
      <c r="D120" s="26"/>
      <c r="E120" s="26"/>
      <c r="F120" s="26"/>
      <c r="G120" s="26"/>
      <c r="H120" s="26"/>
      <c r="I120" s="26"/>
      <c r="J120" s="26"/>
      <c r="K120" s="26"/>
      <c r="L120" s="26">
        <f>_xll.VADesc(L118,"Min")</f>
        <v>0.5</v>
      </c>
      <c r="M120" s="26">
        <f>_xll.VADesc(M118,"Min")</f>
        <v>0.45</v>
      </c>
      <c r="N120" s="26">
        <f>_xll.VADesc(N118,"Min")</f>
        <v>0.49248902821316598</v>
      </c>
    </row>
    <row r="121" spans="1:14" s="43" customFormat="1">
      <c r="A121" s="42" t="s">
        <v>7</v>
      </c>
      <c r="B121" s="42"/>
      <c r="C121" s="42"/>
      <c r="D121" s="42"/>
      <c r="E121" s="42"/>
      <c r="F121" s="42"/>
      <c r="G121" s="42"/>
      <c r="H121" s="42"/>
      <c r="I121" s="42"/>
      <c r="J121" s="42"/>
      <c r="K121" s="42"/>
      <c r="L121" s="42"/>
      <c r="M121" s="42"/>
      <c r="N121" s="42"/>
    </row>
    <row r="122" spans="1:14">
      <c r="A122" s="2" t="s">
        <v>0</v>
      </c>
      <c r="B122" s="2"/>
      <c r="C122" s="26"/>
      <c r="D122" s="26"/>
      <c r="E122" s="26"/>
      <c r="F122" s="26"/>
      <c r="G122" s="26"/>
      <c r="H122" s="26"/>
      <c r="I122" s="26"/>
      <c r="J122" s="26"/>
      <c r="K122" s="26" t="str">
        <f>_xll.VADesc(K124,"SourceCount")</f>
        <v>3</v>
      </c>
      <c r="L122" s="26" t="str">
        <f>_xll.VADesc(L124,"SourceCount")</f>
        <v>5</v>
      </c>
      <c r="M122" s="26" t="str">
        <f>_xll.VADesc(M124,"SourceCount")</f>
        <v>11</v>
      </c>
      <c r="N122" s="26" t="str">
        <f>_xll.VADesc(N124,"SourceCount")</f>
        <v>11</v>
      </c>
    </row>
    <row r="123" spans="1:14" s="6" customFormat="1">
      <c r="A123" s="7" t="s">
        <v>1</v>
      </c>
      <c r="B123" s="7"/>
      <c r="C123" s="26"/>
      <c r="D123" s="26"/>
      <c r="E123" s="26"/>
      <c r="F123" s="29"/>
      <c r="G123" s="29"/>
      <c r="H123" s="29"/>
      <c r="I123" s="29"/>
      <c r="J123" s="29"/>
      <c r="K123" s="29">
        <f>_xll.VADesc(K124,"Max")</f>
        <v>288.56553116222898</v>
      </c>
      <c r="L123" s="29">
        <f>_xll.VADesc(L124,"Max")</f>
        <v>800</v>
      </c>
      <c r="M123" s="29">
        <f>_xll.VADesc(M124,"Max")</f>
        <v>1003.2520449003299</v>
      </c>
      <c r="N123" s="29">
        <f>_xll.VADesc(N124,"Max")</f>
        <v>1998.7172314259101</v>
      </c>
    </row>
    <row r="124" spans="1:14" s="8" customFormat="1">
      <c r="A124" s="9" t="s">
        <v>2</v>
      </c>
      <c r="B124" s="9"/>
      <c r="C124" s="28">
        <f>_xll.VAData($A$6,C$4,$A$121,"VA Actuals","CD")</f>
        <v>82.253</v>
      </c>
      <c r="D124" s="28">
        <f>_xll.VAData($A$6,D$4,$A$121,"VA Actuals","CD")</f>
        <v>116.958</v>
      </c>
      <c r="E124" s="28">
        <f>_xll.VAData($A$6,E$4,$A$121,"VA Actuals","CD")</f>
        <v>149.37899999999999</v>
      </c>
      <c r="F124" s="28">
        <f>_xll.VAData($A$6,F$4,$A$121,"VA Actuals","CD")</f>
        <v>332.78800000000001</v>
      </c>
      <c r="G124" s="28">
        <f>_xll.VAData($A$6,G$4,$A$121,"VA Actuals","CD")</f>
        <v>681.37800000000004</v>
      </c>
      <c r="H124" s="30">
        <f>_xll.VAData($A$6,H$4,$A$121,"consensus.vaactuals")</f>
        <v>144.834</v>
      </c>
      <c r="I124" s="30">
        <f>_xll.VAData($A$6,I$4,$A$121,"consensus.vaactuals")</f>
        <v>156.435</v>
      </c>
      <c r="J124" s="30">
        <f>_xll.VAData($A$6,J$4,$A$121,"consensus.vaactuals")</f>
        <v>202.10499999999999</v>
      </c>
      <c r="K124" s="30">
        <f>_xll.VAData($A$6,K$4,$A$121,"custom")</f>
        <v>271.5351811498</v>
      </c>
      <c r="L124" s="30">
        <f>_xll.VAData($A$6,L$4,$A$121,"custom")</f>
        <v>781.07289788989999</v>
      </c>
      <c r="M124" s="30">
        <f>_xll.VAData($A$6,M$4,$A$121,"consensus.vaactuals")</f>
        <v>914.07483021199141</v>
      </c>
      <c r="N124" s="30">
        <f>_xll.VAData($A$6,N$4,$A$121,"consensus.vaactuals")</f>
        <v>941.61092982886487</v>
      </c>
    </row>
    <row r="125" spans="1:14" s="6" customFormat="1">
      <c r="A125" s="7" t="s">
        <v>3</v>
      </c>
      <c r="B125" s="7"/>
      <c r="C125" s="26"/>
      <c r="D125" s="26"/>
      <c r="E125" s="26"/>
      <c r="F125" s="29"/>
      <c r="G125" s="29"/>
      <c r="H125" s="29"/>
      <c r="I125" s="29"/>
      <c r="J125" s="29"/>
      <c r="K125" s="29">
        <f>_xll.VADesc(K124,"Median")</f>
        <v>263.10216666666702</v>
      </c>
      <c r="L125" s="29">
        <f>_xll.VADesc(L124,"Median")</f>
        <v>780.61094600000001</v>
      </c>
      <c r="M125" s="29">
        <f>_xll.VADesc(M124,"Median")</f>
        <v>916.30231962203595</v>
      </c>
      <c r="N125" s="29">
        <f>_xll.VADesc(N124,"Median")</f>
        <v>885.72637958666689</v>
      </c>
    </row>
    <row r="126" spans="1:14" s="6" customFormat="1">
      <c r="A126" s="7" t="s">
        <v>4</v>
      </c>
      <c r="B126" s="7"/>
      <c r="C126" s="26"/>
      <c r="D126" s="26"/>
      <c r="E126" s="26"/>
      <c r="F126" s="29"/>
      <c r="G126" s="29"/>
      <c r="H126" s="29"/>
      <c r="I126" s="29"/>
      <c r="J126" s="29"/>
      <c r="K126" s="29">
        <f>_xll.VADesc(K124,"Min")</f>
        <v>262.93784562035802</v>
      </c>
      <c r="L126" s="29">
        <f>_xll.VADesc(L124,"Min")</f>
        <v>766.33784562035794</v>
      </c>
      <c r="M126" s="29">
        <f>_xll.VADesc(M124,"Min")</f>
        <v>798.87840686193204</v>
      </c>
      <c r="N126" s="29">
        <f>_xll.VADesc(N124,"Min")</f>
        <v>664.74872172560708</v>
      </c>
    </row>
    <row r="127" spans="1:14" s="43" customFormat="1">
      <c r="A127" s="42" t="s">
        <v>26</v>
      </c>
      <c r="B127" s="42"/>
      <c r="C127" s="42"/>
      <c r="D127" s="42"/>
      <c r="E127" s="42"/>
      <c r="F127" s="42"/>
      <c r="G127" s="42"/>
      <c r="H127" s="42"/>
      <c r="I127" s="42"/>
      <c r="J127" s="42"/>
      <c r="K127" s="42"/>
      <c r="L127" s="42"/>
      <c r="M127" s="42"/>
      <c r="N127" s="42"/>
    </row>
    <row r="128" spans="1:14">
      <c r="A128" s="2" t="s">
        <v>0</v>
      </c>
      <c r="B128" s="2"/>
      <c r="C128" s="26"/>
      <c r="D128" s="26"/>
      <c r="E128" s="26"/>
      <c r="F128" s="26"/>
      <c r="G128" s="26"/>
      <c r="H128" s="26"/>
      <c r="I128" s="26"/>
      <c r="J128" s="26"/>
      <c r="K128" s="26" t="str">
        <f>_xll.VADesc(K130,"SourceCount")</f>
        <v>2</v>
      </c>
      <c r="L128" s="26" t="str">
        <f>_xll.VADesc(L130,"SourceCount")</f>
        <v>3</v>
      </c>
      <c r="M128" s="26" t="str">
        <f>_xll.VADesc(M130,"SourceCount")</f>
        <v>7</v>
      </c>
      <c r="N128" s="26" t="str">
        <f>_xll.VADesc(N130,"SourceCount")</f>
        <v>7</v>
      </c>
    </row>
    <row r="129" spans="1:14" s="6" customFormat="1">
      <c r="A129" s="7" t="s">
        <v>1</v>
      </c>
      <c r="B129" s="7"/>
      <c r="C129" s="26"/>
      <c r="D129" s="26"/>
      <c r="E129" s="26"/>
      <c r="F129" s="57"/>
      <c r="G129" s="57"/>
      <c r="H129" s="57"/>
      <c r="I129" s="57"/>
      <c r="J129" s="58"/>
      <c r="K129" s="58">
        <f>_xll.VADesc(K130,"Max")</f>
        <v>2409.9334680015504</v>
      </c>
      <c r="L129" s="58">
        <f>_xll.VADesc(L130,"Max")</f>
        <v>2475.9603901427499</v>
      </c>
      <c r="M129" s="58">
        <f>_xll.VADesc(M130,"Max")</f>
        <v>2892.1185221114001</v>
      </c>
      <c r="N129" s="58">
        <f>_xll.VADesc(N130,"Max")</f>
        <v>3608.2080522036499</v>
      </c>
    </row>
    <row r="130" spans="1:14" s="8" customFormat="1">
      <c r="A130" s="9" t="s">
        <v>2</v>
      </c>
      <c r="B130" s="9"/>
      <c r="C130" s="28">
        <f>_xll.VAData($A$6,C$4,$A$127,"VA Actuals","CD")</f>
        <v>1762.5319999999999</v>
      </c>
      <c r="D130" s="28">
        <f>_xll.VAData($A$6,D$4,$A$127,"VA Actuals","CD")</f>
        <v>1759.566</v>
      </c>
      <c r="E130" s="28">
        <f>_xll.VAData($A$6,E$4,$A$127,"VA Actuals","CD")</f>
        <v>1859.7190000000001</v>
      </c>
      <c r="F130" s="28">
        <f>_xll.VAData($A$6,F$4,$A$127,"VA Actuals","CD")</f>
        <v>2115</v>
      </c>
      <c r="G130" s="28">
        <f>_xll.VAData($A$6,G$4,$A$127,"VA Actuals","CD")</f>
        <v>2114.9749999999999</v>
      </c>
      <c r="H130" s="54">
        <f>_xll.VAData($A$6,H$4,$A$127,"consensus.vaactuals")</f>
        <v>2123.5230000000001</v>
      </c>
      <c r="I130" s="54">
        <f>_xll.VAData($A$6,I$4,$A$127,"consensus.vaactuals")</f>
        <v>2341.8000000000002</v>
      </c>
      <c r="J130" s="54">
        <f>_xll.VAData($A$6,J$4,$A$127,"consensus.vaactuals")</f>
        <v>2273.1</v>
      </c>
      <c r="K130" s="54">
        <f>_xll.VAData($A$6,K$4,$A$127,"custom")</f>
        <v>2375.7576350868003</v>
      </c>
      <c r="L130" s="54">
        <f>_xll.VAData($A$6,L$4,$A$127,"custom")</f>
        <v>2409.1585534388</v>
      </c>
      <c r="M130" s="54">
        <f>_xll.VAData($A$6,M$4,$A$127,"consensus.vaactuals")</f>
        <v>2688.2779148419886</v>
      </c>
      <c r="N130" s="54">
        <f>_xll.VAData($A$6,N$4,$A$127,"consensus.vaactuals")</f>
        <v>2806.4733955736197</v>
      </c>
    </row>
    <row r="131" spans="1:14" s="6" customFormat="1">
      <c r="A131" s="7" t="s">
        <v>3</v>
      </c>
      <c r="B131" s="7"/>
      <c r="C131" s="26"/>
      <c r="D131" s="26"/>
      <c r="E131" s="26"/>
      <c r="F131" s="57"/>
      <c r="G131" s="57"/>
      <c r="H131" s="57"/>
      <c r="I131" s="57"/>
      <c r="J131" s="58"/>
      <c r="K131" s="58">
        <f>_xll.VADesc(K130,"Median")</f>
        <v>2375.7576350867566</v>
      </c>
      <c r="L131" s="58">
        <f>_xll.VADesc(L130,"Median")</f>
        <v>2409.9334680015504</v>
      </c>
      <c r="M131" s="58">
        <f>_xll.VADesc(M130,"Median")</f>
        <v>2633.59161117554</v>
      </c>
      <c r="N131" s="58">
        <f>_xll.VADesc(N130,"Median")</f>
        <v>2621.8522465884498</v>
      </c>
    </row>
    <row r="132" spans="1:14" s="6" customFormat="1">
      <c r="A132" s="7" t="s">
        <v>4</v>
      </c>
      <c r="B132" s="7"/>
      <c r="C132" s="26"/>
      <c r="D132" s="26"/>
      <c r="E132" s="26"/>
      <c r="F132" s="57"/>
      <c r="G132" s="57"/>
      <c r="H132" s="57"/>
      <c r="I132" s="57"/>
      <c r="J132" s="58"/>
      <c r="K132" s="58">
        <f>_xll.VADesc(K130,"Min")</f>
        <v>2341.5818021719642</v>
      </c>
      <c r="L132" s="58">
        <f>_xll.VADesc(L130,"Min")</f>
        <v>2341.5818021719597</v>
      </c>
      <c r="M132" s="58">
        <f>_xll.VADesc(M130,"Min")</f>
        <v>2492.0250075273098</v>
      </c>
      <c r="N132" s="58">
        <f>_xll.VADesc(N130,"Min")</f>
        <v>2578.9111194150801</v>
      </c>
    </row>
    <row r="133" spans="1:14" s="43" customFormat="1">
      <c r="A133" s="42" t="s">
        <v>27</v>
      </c>
      <c r="B133" s="42" t="s">
        <v>41</v>
      </c>
      <c r="C133" s="42"/>
      <c r="D133" s="42"/>
      <c r="E133" s="42"/>
      <c r="F133" s="42"/>
      <c r="G133" s="42"/>
      <c r="H133" s="42"/>
      <c r="I133" s="42"/>
      <c r="J133" s="42"/>
      <c r="K133" s="42"/>
      <c r="L133" s="42"/>
      <c r="M133" s="42"/>
      <c r="N133" s="42"/>
    </row>
    <row r="134" spans="1:14">
      <c r="A134" s="2" t="s">
        <v>0</v>
      </c>
      <c r="B134" s="2"/>
      <c r="C134" s="26"/>
      <c r="D134" s="26"/>
      <c r="E134" s="26"/>
      <c r="F134" s="26"/>
      <c r="G134" s="26"/>
      <c r="H134" s="26"/>
      <c r="I134" s="26"/>
      <c r="J134" s="26"/>
      <c r="K134" s="26" t="str">
        <f>_xll.VADesc(K136,"SourceCount")</f>
        <v>2</v>
      </c>
      <c r="L134" s="26" t="str">
        <f>_xll.VADesc(L136,"SourceCount")</f>
        <v>4</v>
      </c>
      <c r="M134" s="26" t="str">
        <f>_xll.VADesc(M136,"SourceCount")</f>
        <v>11</v>
      </c>
      <c r="N134" s="26" t="str">
        <f>_xll.VADesc(N136,"SourceCount")</f>
        <v>11</v>
      </c>
    </row>
    <row r="135" spans="1:14" s="6" customFormat="1">
      <c r="A135" s="7" t="s">
        <v>1</v>
      </c>
      <c r="B135" s="7"/>
      <c r="C135" s="26"/>
      <c r="D135" s="26"/>
      <c r="E135" s="26"/>
      <c r="F135" s="29"/>
      <c r="G135" s="29"/>
      <c r="H135" s="29"/>
      <c r="I135" s="29"/>
      <c r="J135" s="29"/>
      <c r="K135" s="29">
        <f>_xll.VADesc(K136,"Max")</f>
        <v>-75.587801334884105</v>
      </c>
      <c r="L135" s="29">
        <f>_xll.VADesc(L136,"Max")</f>
        <v>8.7603206226503705</v>
      </c>
      <c r="M135" s="29">
        <f>_xll.VADesc(M136,"Max")</f>
        <v>125.98070955172101</v>
      </c>
      <c r="N135" s="29">
        <f>_xll.VADesc(N136,"Max")</f>
        <v>277.03281569645401</v>
      </c>
    </row>
    <row r="136" spans="1:14" s="8" customFormat="1">
      <c r="A136" s="9" t="s">
        <v>2</v>
      </c>
      <c r="B136" s="9"/>
      <c r="C136" s="31">
        <f>_xll.VAData($A$6,C$4,$A$133,"consensus.vaactuals","CD")</f>
        <v>-49.4</v>
      </c>
      <c r="D136" s="31">
        <f>_xll.VAData($A$6,D$4,$A$133,"consensus.vaactuals","CD")</f>
        <v>111.7</v>
      </c>
      <c r="E136" s="31">
        <f>_xll.VAData($A$6,E$4,$A$133,"consensus.vaactuals","CD")</f>
        <v>3.3650000000000002</v>
      </c>
      <c r="F136" s="31">
        <f>_xll.VAData($A$6,F$4,$A$133,"consensus.vaactuals","CD")</f>
        <v>-189.26197616281556</v>
      </c>
      <c r="G136" s="31">
        <f>_xll.VAData($A$6,G$4,$A$133,"consensus.vaactuals","CD")</f>
        <v>-228.45326661636008</v>
      </c>
      <c r="H136" s="30">
        <f>_xll.VAData($A$6,H$4,$A$133,"consensus.vaactuals")</f>
        <v>-21.590142656529814</v>
      </c>
      <c r="I136" s="30">
        <v>-106.5</v>
      </c>
      <c r="J136" s="30">
        <f>_xll.VAData($A$6,J$4,$A$133,"consensus.vaactuals")</f>
        <v>97.98227852716326</v>
      </c>
      <c r="K136" s="30">
        <f>_xll.VAData($A$6,K$4,$A$133,"custom")</f>
        <v>-84.318676602099998</v>
      </c>
      <c r="L136" s="30">
        <f>_xll.VAData($A$6,L$4,$A$133,"custom")</f>
        <v>-77.5257083005</v>
      </c>
      <c r="M136" s="30">
        <f>_xll.VAData($A$6,M$4,$A$133,"consensus.vaactuals")</f>
        <v>-138.87561127426349</v>
      </c>
      <c r="N136" s="30">
        <f>_xll.VAData($A$6,N$4,$A$133,"consensus.vaactuals")</f>
        <v>0.9922507212413455</v>
      </c>
    </row>
    <row r="137" spans="1:14" s="6" customFormat="1">
      <c r="A137" s="7" t="s">
        <v>3</v>
      </c>
      <c r="B137" s="7"/>
      <c r="C137" s="26"/>
      <c r="D137" s="26"/>
      <c r="E137" s="26"/>
      <c r="F137" s="29"/>
      <c r="G137" s="29"/>
      <c r="H137" s="29"/>
      <c r="I137" s="29"/>
      <c r="J137" s="29"/>
      <c r="K137" s="29">
        <f>_xll.VADesc(K136,"Median")</f>
        <v>-84.318676602096161</v>
      </c>
      <c r="L137" s="29">
        <f>_xll.VADesc(L136,"Median")</f>
        <v>-101.08864601039251</v>
      </c>
      <c r="M137" s="29">
        <f>_xll.VADesc(M136,"Median")</f>
        <v>-118.36014592602301</v>
      </c>
      <c r="N137" s="29">
        <f>_xll.VADesc(N136,"Median")</f>
        <v>82.043487511767992</v>
      </c>
    </row>
    <row r="138" spans="1:14" s="6" customFormat="1">
      <c r="A138" s="7" t="s">
        <v>4</v>
      </c>
      <c r="B138" s="7"/>
      <c r="C138" s="26"/>
      <c r="D138" s="26"/>
      <c r="E138" s="26"/>
      <c r="F138" s="29"/>
      <c r="G138" s="29"/>
      <c r="H138" s="29"/>
      <c r="I138" s="29"/>
      <c r="J138" s="29"/>
      <c r="K138" s="29">
        <f>_xll.VADesc(K136,"Min")</f>
        <v>-93.049551869308203</v>
      </c>
      <c r="L138" s="29">
        <f>_xll.VADesc(L136,"Min")</f>
        <v>-116.68586180374999</v>
      </c>
      <c r="M138" s="29">
        <f>_xll.VADesc(M136,"Min")</f>
        <v>-338.586456912529</v>
      </c>
      <c r="N138" s="29">
        <f>_xll.VADesc(N136,"Min")</f>
        <v>-1091.2026698836</v>
      </c>
    </row>
    <row r="139" spans="1:14" s="43" customFormat="1">
      <c r="A139" s="42" t="s">
        <v>29</v>
      </c>
      <c r="B139" s="42"/>
      <c r="C139" s="42"/>
      <c r="D139" s="42"/>
      <c r="E139" s="42"/>
      <c r="F139" s="42"/>
      <c r="G139" s="42"/>
      <c r="H139" s="42"/>
      <c r="I139" s="42"/>
      <c r="J139" s="42"/>
      <c r="K139" s="42"/>
      <c r="L139" s="42"/>
      <c r="M139" s="42"/>
      <c r="N139" s="42"/>
    </row>
    <row r="140" spans="1:14">
      <c r="A140" s="2" t="s">
        <v>0</v>
      </c>
      <c r="B140" s="2"/>
      <c r="C140" s="26"/>
      <c r="D140" s="26"/>
      <c r="E140" s="26"/>
      <c r="F140" s="26"/>
      <c r="G140" s="26"/>
      <c r="H140" s="26"/>
      <c r="I140" s="26"/>
      <c r="J140" s="26"/>
      <c r="K140" s="26" t="str">
        <f>_xll.VADesc(K142,"SourceCount")</f>
        <v>3</v>
      </c>
      <c r="L140" s="26" t="str">
        <f>_xll.VADesc(L142,"SourceCount")</f>
        <v>3</v>
      </c>
      <c r="M140" s="26" t="str">
        <f>_xll.VADesc(M142,"SourceCount")</f>
        <v>4</v>
      </c>
      <c r="N140" s="26" t="str">
        <f>_xll.VADesc(N142,"SourceCount")</f>
        <v>4</v>
      </c>
    </row>
    <row r="141" spans="1:14" s="6" customFormat="1">
      <c r="A141" s="7" t="s">
        <v>1</v>
      </c>
      <c r="B141" s="7"/>
      <c r="C141" s="26"/>
      <c r="D141" s="26"/>
      <c r="E141" s="26"/>
      <c r="F141" s="29"/>
      <c r="G141" s="29"/>
      <c r="H141" s="29"/>
      <c r="I141" s="29"/>
      <c r="J141" s="29"/>
      <c r="K141" s="29">
        <f>_xll.VADesc(K142,"Max")</f>
        <v>-4.3</v>
      </c>
      <c r="L141" s="29">
        <f>_xll.VADesc(L142,"Max")</f>
        <v>-89.999999999999901</v>
      </c>
      <c r="M141" s="29">
        <f>_xll.VADesc(M142,"Max")</f>
        <v>39.999999999999098</v>
      </c>
      <c r="N141" s="29">
        <f>_xll.VADesc(N142,"Max")</f>
        <v>40.057000000000002</v>
      </c>
    </row>
    <row r="142" spans="1:14" s="8" customFormat="1">
      <c r="A142" s="9" t="s">
        <v>2</v>
      </c>
      <c r="B142" s="9"/>
      <c r="C142" s="31">
        <f>_xll.VAData($A$6,C$4,$A$139,"consensus.vaactuals")</f>
        <v>-30</v>
      </c>
      <c r="D142" s="30">
        <f>_xll.VAData($A$6,D$4,$A$139,"consensus.vaactuals")</f>
        <v>-40</v>
      </c>
      <c r="E142" s="30">
        <f>_xll.VAData($A$6,E$4,$A$139,"consensus.vaactuals")</f>
        <v>-40</v>
      </c>
      <c r="F142" s="30">
        <f>_xll.VAData($A$6,F$4,$A$139,"consensus.vaactuals")</f>
        <v>-30</v>
      </c>
      <c r="G142" s="30">
        <f>_xll.VAData($A$6,G$4,$A$139,"consensus.vaactuals")</f>
        <v>-140.00000000000099</v>
      </c>
      <c r="H142" s="30">
        <f>_xll.VAData($A$6,H$4,$A$139,"consensus.vaactuals")</f>
        <v>-30</v>
      </c>
      <c r="I142" s="30">
        <f>_xll.VAData($A$6,I$4,$A$139,"consensus.vaactuals")</f>
        <v>-20</v>
      </c>
      <c r="J142" s="30">
        <f>_xll.VAData($A$6,J$4,$A$139,"consensus.vaactuals")</f>
        <v>-40</v>
      </c>
      <c r="K142" s="30">
        <f>_xll.VAData($A$6,K$4,$A$139,"consensus.vaactuals")</f>
        <v>-6.4333333333333336</v>
      </c>
      <c r="L142" s="30">
        <f>_xll.VAData($A$6,L$4,$A$139,"custom")</f>
        <v>-90</v>
      </c>
      <c r="M142" s="30">
        <f>_xll.VAData($A$6,M$4,$A$139,"consensus.vaactuals")</f>
        <v>-17.000000000000224</v>
      </c>
      <c r="N142" s="30">
        <f>_xll.VAData($A$6,N$4,$A$139,"consensus.vaactuals")</f>
        <v>11.264249999999775</v>
      </c>
    </row>
    <row r="143" spans="1:14" s="6" customFormat="1">
      <c r="A143" s="7" t="s">
        <v>3</v>
      </c>
      <c r="B143" s="7"/>
      <c r="C143" s="26"/>
      <c r="D143" s="29"/>
      <c r="E143" s="29"/>
      <c r="F143" s="29"/>
      <c r="G143" s="29"/>
      <c r="H143" s="29"/>
      <c r="I143" s="29"/>
      <c r="J143" s="29"/>
      <c r="K143" s="29">
        <f>_xll.VADesc(K142,"Median")</f>
        <v>-5</v>
      </c>
      <c r="L143" s="29">
        <f>_xll.VADesc(L142,"Median")</f>
        <v>-90</v>
      </c>
      <c r="M143" s="29">
        <f>_xll.VADesc(M142,"Median")</f>
        <v>-19</v>
      </c>
      <c r="N143" s="29">
        <f>_xll.VADesc(N142,"Median")</f>
        <v>17.499999999999549</v>
      </c>
    </row>
    <row r="144" spans="1:14" s="6" customFormat="1">
      <c r="A144" s="7" t="s">
        <v>4</v>
      </c>
      <c r="B144" s="7"/>
      <c r="C144" s="26"/>
      <c r="D144" s="29"/>
      <c r="E144" s="29"/>
      <c r="F144" s="29"/>
      <c r="G144" s="29"/>
      <c r="H144" s="29"/>
      <c r="I144" s="29"/>
      <c r="J144" s="29"/>
      <c r="K144" s="29">
        <f>_xll.VADesc(K142,"Min")</f>
        <v>-10</v>
      </c>
      <c r="L144" s="29">
        <f>_xll.VADesc(L142,"Min")</f>
        <v>-90</v>
      </c>
      <c r="M144" s="29">
        <f>_xll.VADesc(M142,"Min")</f>
        <v>-70</v>
      </c>
      <c r="N144" s="29">
        <f>_xll.VADesc(N142,"Min")</f>
        <v>-30</v>
      </c>
    </row>
    <row r="145" spans="1:16" s="43" customFormat="1">
      <c r="A145" s="42" t="s">
        <v>28</v>
      </c>
      <c r="B145" s="42"/>
      <c r="C145" s="42"/>
      <c r="D145" s="47"/>
      <c r="E145" s="47"/>
      <c r="F145" s="47"/>
      <c r="G145" s="42"/>
      <c r="H145" s="42"/>
      <c r="I145" s="42"/>
      <c r="J145" s="42"/>
      <c r="K145" s="42"/>
      <c r="L145" s="42"/>
      <c r="M145" s="42"/>
      <c r="N145" s="42"/>
    </row>
    <row r="146" spans="1:16">
      <c r="A146" s="2" t="s">
        <v>0</v>
      </c>
      <c r="B146" s="2"/>
      <c r="C146" s="26"/>
      <c r="D146" s="29"/>
      <c r="E146" s="29"/>
      <c r="F146" s="26"/>
      <c r="G146" s="26"/>
      <c r="H146" s="26"/>
      <c r="I146" s="26"/>
      <c r="J146" s="26"/>
      <c r="K146" s="26" t="str">
        <f>_xll.VADesc(K148,"SourceCount")</f>
        <v>6</v>
      </c>
      <c r="L146" s="26" t="str">
        <f>_xll.VADesc(L148,"SourceCount")</f>
        <v>3</v>
      </c>
      <c r="M146" s="26" t="str">
        <f>_xll.VADesc(M148,"SourceCount")</f>
        <v>6</v>
      </c>
      <c r="N146" s="26" t="str">
        <f>_xll.VADesc(N148,"SourceCount")</f>
        <v>6</v>
      </c>
    </row>
    <row r="147" spans="1:16" s="6" customFormat="1">
      <c r="A147" s="7" t="s">
        <v>1</v>
      </c>
      <c r="B147" s="7"/>
      <c r="C147" s="26"/>
      <c r="D147" s="29"/>
      <c r="E147" s="29"/>
      <c r="F147" s="29"/>
      <c r="G147" s="29"/>
      <c r="H147" s="29"/>
      <c r="I147" s="29"/>
      <c r="J147" s="29"/>
      <c r="K147" s="29">
        <f>_xll.VADesc(K148,"Max")</f>
        <v>180</v>
      </c>
      <c r="L147" s="29">
        <f>_xll.VADesc(L148,"Max")</f>
        <v>600</v>
      </c>
      <c r="M147" s="29">
        <f>_xll.VADesc(M148,"Max")</f>
        <v>620</v>
      </c>
      <c r="N147" s="29">
        <f>_xll.VADesc(N148,"Max")</f>
        <v>651</v>
      </c>
    </row>
    <row r="148" spans="1:16" s="8" customFormat="1">
      <c r="A148" s="9" t="s">
        <v>2</v>
      </c>
      <c r="B148" s="9"/>
      <c r="C148" s="30">
        <f>_xll.VAData($A$6,C$4,$A$145,"consensus.vaactuals")</f>
        <v>90</v>
      </c>
      <c r="D148" s="30">
        <f>_xll.VAData($A$6,D$4,$A$145,"consensus.vaactuals")</f>
        <v>100.00000000000099</v>
      </c>
      <c r="E148" s="30">
        <f>_xll.VAData($A$6,E$4,$A$145,"consensus.vaactuals")</f>
        <v>139.99999999999901</v>
      </c>
      <c r="F148" s="30">
        <f>_xll.VAData($A$6,F$4,$A$145,"consensus.vaactuals")</f>
        <v>160</v>
      </c>
      <c r="G148" s="30">
        <f>_xll.VAData($A$6,G$4,$A$145,"consensus.vaactuals")</f>
        <v>490</v>
      </c>
      <c r="H148" s="30">
        <f>_xll.VAData($A$6,H$4,$A$145,"consensus.vaactuals")</f>
        <v>120</v>
      </c>
      <c r="I148" s="30">
        <f>_xll.VAData($A$6,I$4,$A$145,"consensus.vaactuals")</f>
        <v>109.99999999999901</v>
      </c>
      <c r="J148" s="30">
        <f>_xll.VAData($A$6,J$4,$A$145,"consensus.vaactuals")</f>
        <v>190</v>
      </c>
      <c r="K148" s="30">
        <f>_xll.VAData($A$6,K$4,$A$145,"consensus.vaactuals")</f>
        <v>151.49333333333331</v>
      </c>
      <c r="L148" s="30">
        <f>_xll.VAData($A$6,L$4,$A$145,"custom")</f>
        <v>570</v>
      </c>
      <c r="M148" s="30">
        <f>_xll.VAData($A$6,M$4,$A$145,"consensus.vaactuals")</f>
        <v>529.16501333333304</v>
      </c>
      <c r="N148" s="30">
        <f>_xll.VAData($A$6,N$4,$A$145,"consensus.vaactuals")</f>
        <v>476.36625066666664</v>
      </c>
    </row>
    <row r="149" spans="1:16" s="6" customFormat="1">
      <c r="A149" s="7" t="s">
        <v>3</v>
      </c>
      <c r="B149" s="7"/>
      <c r="C149" s="26"/>
      <c r="D149" s="29"/>
      <c r="E149" s="29"/>
      <c r="F149" s="29"/>
      <c r="G149" s="29"/>
      <c r="H149" s="29"/>
      <c r="I149" s="29"/>
      <c r="J149" s="29"/>
      <c r="K149" s="29">
        <f>_xll.VADesc(K148,"Median")</f>
        <v>165</v>
      </c>
      <c r="L149" s="29">
        <f>_xll.VADesc(L148,"Median")</f>
        <v>600</v>
      </c>
      <c r="M149" s="29">
        <f>_xll.VADesc(M148,"Median")</f>
        <v>548.49504000000002</v>
      </c>
      <c r="N149" s="29">
        <f>_xll.VADesc(N148,"Median")</f>
        <v>425</v>
      </c>
    </row>
    <row r="150" spans="1:16" s="6" customFormat="1">
      <c r="A150" s="7" t="s">
        <v>4</v>
      </c>
      <c r="B150" s="7"/>
      <c r="C150" s="26"/>
      <c r="D150" s="29"/>
      <c r="E150" s="29"/>
      <c r="F150" s="29"/>
      <c r="G150" s="29"/>
      <c r="H150" s="29"/>
      <c r="I150" s="29"/>
      <c r="J150" s="29"/>
      <c r="K150" s="29">
        <f>_xll.VADesc(K148,"Min")</f>
        <v>89.999999999999901</v>
      </c>
      <c r="L150" s="29">
        <f>_xll.VADesc(L148,"Min")</f>
        <v>510</v>
      </c>
      <c r="M150" s="29">
        <f>_xll.VADesc(M148,"Min")</f>
        <v>407.99999999999801</v>
      </c>
      <c r="N150" s="29">
        <f>_xll.VADesc(N148,"Min")</f>
        <v>326.39999999999998</v>
      </c>
    </row>
    <row r="151" spans="1:16" s="43" customFormat="1">
      <c r="A151" s="42" t="s">
        <v>30</v>
      </c>
      <c r="B151" s="42"/>
      <c r="C151" s="42"/>
      <c r="D151" s="42"/>
      <c r="E151" s="42"/>
      <c r="F151" s="42"/>
      <c r="G151" s="42"/>
      <c r="H151" s="42"/>
      <c r="I151" s="42"/>
      <c r="J151" s="42"/>
      <c r="K151" s="42"/>
      <c r="L151" s="42"/>
      <c r="M151" s="42"/>
      <c r="N151" s="42"/>
    </row>
    <row r="152" spans="1:16">
      <c r="A152" s="2" t="s">
        <v>0</v>
      </c>
      <c r="B152" s="2"/>
      <c r="C152" s="26"/>
      <c r="D152" s="26"/>
      <c r="E152" s="26"/>
      <c r="F152" s="26"/>
      <c r="G152" s="26"/>
      <c r="H152" s="26"/>
      <c r="I152" s="26"/>
      <c r="J152" s="26"/>
      <c r="K152" s="26" t="str">
        <f>_xll.VADesc(K154,"SourceCount")</f>
        <v>9</v>
      </c>
      <c r="L152" s="26" t="str">
        <f>_xll.VADesc(L154,"SourceCount")</f>
        <v>5</v>
      </c>
      <c r="M152" s="26" t="str">
        <f>_xll.VADesc(M154,"SourceCount")</f>
        <v>9</v>
      </c>
      <c r="N152" s="26" t="str">
        <f>_xll.VADesc(N154,"SourceCount")</f>
        <v>9</v>
      </c>
    </row>
    <row r="153" spans="1:16" s="6" customFormat="1">
      <c r="A153" s="7" t="s">
        <v>1</v>
      </c>
      <c r="B153" s="7"/>
      <c r="C153" s="26"/>
      <c r="D153" s="26"/>
      <c r="E153" s="26"/>
      <c r="F153" s="29"/>
      <c r="G153" s="29"/>
      <c r="H153" s="29"/>
      <c r="I153" s="29"/>
      <c r="J153" s="29"/>
      <c r="K153" s="29">
        <f>_xll.VADesc(K154,"Max")</f>
        <v>101.6</v>
      </c>
      <c r="L153" s="29">
        <f>_xll.VADesc(L154,"Max")</f>
        <v>358</v>
      </c>
      <c r="M153" s="29">
        <f>_xll.VADesc(M154,"Max")</f>
        <v>470.08</v>
      </c>
      <c r="N153" s="29">
        <f>_xll.VADesc(N154,"Max")</f>
        <v>444.22559999999999</v>
      </c>
    </row>
    <row r="154" spans="1:16" s="8" customFormat="1">
      <c r="A154" s="9" t="s">
        <v>2</v>
      </c>
      <c r="B154" s="9"/>
      <c r="C154" s="30">
        <f>_xll.VAData($A$6,C$4,$A$151,"consensus.vaactuals")</f>
        <v>90</v>
      </c>
      <c r="D154" s="30">
        <f>_xll.VAData($A$6,D$4,$A$151,"consensus.vaactuals")</f>
        <v>40.000000000000902</v>
      </c>
      <c r="E154" s="30">
        <f>_xll.VAData($A$6,E$4,$A$151,"consensus.vaactuals")</f>
        <v>30</v>
      </c>
      <c r="F154" s="30">
        <f>_xll.VAData($A$6,F$4,$A$151,"consensus.vaactuals")</f>
        <v>100</v>
      </c>
      <c r="G154" s="30">
        <f>_xll.VAData($A$6,G$4,$A$151,"consensus.vaactuals")</f>
        <v>260</v>
      </c>
      <c r="H154" s="30">
        <f>_xll.VAData($A$6,H$4,$A$151,"consensus.vaactuals")</f>
        <v>110.00000000000101</v>
      </c>
      <c r="I154" s="30">
        <f>_xll.VAData($A$6,I$4,$A$151,"consensus.vaactuals")</f>
        <v>100</v>
      </c>
      <c r="J154" s="30">
        <f>_xll.VAData($A$6,J$4,$A$151,"consensus.vaactuals")</f>
        <v>50</v>
      </c>
      <c r="K154" s="30">
        <f>_xll.VAData($A$6,K$4,$A$151,"consensus.vaactuals")</f>
        <v>71.029777777777767</v>
      </c>
      <c r="L154" s="30">
        <f>_xll.VAData($A$6,L$4,$A$151,"custom")</f>
        <v>327.53359999999998</v>
      </c>
      <c r="M154" s="30">
        <f>_xll.VAData($A$6,M$4,$A$151,"consensus.vaactuals")</f>
        <v>287.23755999999997</v>
      </c>
      <c r="N154" s="30">
        <f>_xll.VAData($A$6,N$4,$A$151,"consensus.vaactuals")</f>
        <v>264.65059791111105</v>
      </c>
    </row>
    <row r="155" spans="1:16" s="6" customFormat="1">
      <c r="A155" s="7" t="s">
        <v>3</v>
      </c>
      <c r="B155" s="7"/>
      <c r="C155" s="29"/>
      <c r="D155" s="29"/>
      <c r="E155" s="29"/>
      <c r="F155" s="29"/>
      <c r="G155" s="29"/>
      <c r="H155" s="29"/>
      <c r="I155" s="29"/>
      <c r="J155" s="29"/>
      <c r="K155" s="29">
        <f>_xll.VADesc(K154,"Median")</f>
        <v>80</v>
      </c>
      <c r="L155" s="29">
        <f>_xll.VADesc(L154,"Median")</f>
        <v>340</v>
      </c>
      <c r="M155" s="29">
        <f>_xll.VADesc(M154,"Median")</f>
        <v>293.85803999999899</v>
      </c>
      <c r="N155" s="29">
        <f>_xll.VADesc(N154,"Median")</f>
        <v>298.17378119999898</v>
      </c>
    </row>
    <row r="156" spans="1:16" s="6" customFormat="1">
      <c r="A156" s="7" t="s">
        <v>4</v>
      </c>
      <c r="B156" s="7"/>
      <c r="C156" s="26"/>
      <c r="D156" s="26"/>
      <c r="E156" s="26"/>
      <c r="F156" s="29"/>
      <c r="G156" s="29"/>
      <c r="H156" s="29"/>
      <c r="I156" s="29"/>
      <c r="J156" s="29"/>
      <c r="K156" s="29">
        <f>_xll.VADesc(K154,"Min")</f>
        <v>19.999999999998398</v>
      </c>
      <c r="L156" s="29">
        <f>_xll.VADesc(L154,"Min")</f>
        <v>289.66800000000097</v>
      </c>
      <c r="M156" s="29">
        <f>_xll.VADesc(M154,"Min")</f>
        <v>186.8</v>
      </c>
      <c r="N156" s="29">
        <f>_xll.VADesc(N154,"Min")</f>
        <v>100</v>
      </c>
    </row>
    <row r="157" spans="1:16" s="43" customFormat="1">
      <c r="A157" s="42" t="s">
        <v>34</v>
      </c>
      <c r="B157" s="42"/>
      <c r="C157" s="42"/>
      <c r="D157" s="42"/>
      <c r="E157" s="42"/>
      <c r="F157" s="42"/>
      <c r="G157" s="42"/>
      <c r="H157" s="42"/>
      <c r="I157" s="42"/>
      <c r="J157" s="42"/>
      <c r="K157" s="42"/>
      <c r="L157" s="42"/>
      <c r="M157" s="42"/>
      <c r="N157" s="42"/>
      <c r="P157" s="48"/>
    </row>
    <row r="158" spans="1:16">
      <c r="A158" s="2" t="s">
        <v>0</v>
      </c>
      <c r="B158" s="2"/>
      <c r="C158" s="2"/>
      <c r="D158" s="2"/>
      <c r="E158" s="2"/>
      <c r="F158" s="23"/>
      <c r="G158" s="23"/>
      <c r="H158" s="23"/>
      <c r="I158" s="23"/>
      <c r="J158" s="23"/>
      <c r="K158" s="23" t="str">
        <f>_xll.VADesc(K160,"SourceCount")</f>
        <v>8</v>
      </c>
      <c r="L158" s="23" t="str">
        <f>_xll.VADesc(L160,"SourceCount")</f>
        <v>5</v>
      </c>
      <c r="M158" s="23" t="str">
        <f>_xll.VADesc(M160,"SourceCount")</f>
        <v>8</v>
      </c>
      <c r="N158" s="23" t="str">
        <f>_xll.VADesc(N160,"SourceCount")</f>
        <v>8</v>
      </c>
    </row>
    <row r="159" spans="1:16" s="6" customFormat="1">
      <c r="A159" s="7" t="s">
        <v>1</v>
      </c>
      <c r="B159" s="7"/>
      <c r="C159" s="7"/>
      <c r="D159" s="7"/>
      <c r="E159" s="7"/>
      <c r="F159" s="7"/>
      <c r="G159" s="7"/>
      <c r="H159" s="7"/>
      <c r="I159" s="7"/>
      <c r="J159" s="7"/>
      <c r="K159" s="7">
        <f>_xll.VADesc(K160,"Max")</f>
        <v>40</v>
      </c>
      <c r="L159" s="7">
        <f>_xll.VADesc(L160,"Max")</f>
        <v>180</v>
      </c>
      <c r="M159" s="7">
        <f>_xll.VADesc(M160,"Max")</f>
        <v>144.39779999999999</v>
      </c>
      <c r="N159" s="7">
        <f>_xll.VADesc(N160,"Max")</f>
        <v>152.359668</v>
      </c>
    </row>
    <row r="160" spans="1:16" s="8" customFormat="1">
      <c r="A160" s="9" t="s">
        <v>2</v>
      </c>
      <c r="B160" s="9"/>
      <c r="C160" s="30">
        <f>_xll.VAData($A$6,C$4,$A$157,"consensus.vaactuals")</f>
        <v>30</v>
      </c>
      <c r="D160" s="30">
        <f>_xll.VAData($A$6,D$4,$A$157,"consensus.vaactuals")</f>
        <v>30</v>
      </c>
      <c r="E160" s="30">
        <f>_xll.VAData($A$6,E$4,$A$157,"consensus.vaactuals")</f>
        <v>30</v>
      </c>
      <c r="F160" s="30">
        <f>_xll.VAData($A$6,F$4,$A$157,"consensus.vaactuals")</f>
        <v>30</v>
      </c>
      <c r="G160" s="30">
        <f>_xll.VAData($A$6,G$4,$A$157,"consensus.vaactuals")</f>
        <v>120</v>
      </c>
      <c r="H160" s="30">
        <f>_xll.VAData($A$6,H$4,$A$157,"consensus.vaactuals")</f>
        <v>40</v>
      </c>
      <c r="I160" s="30">
        <f>_xll.VAData($A$6,I$4,$A$157,"consensus.vaactuals")</f>
        <v>60</v>
      </c>
      <c r="J160" s="30">
        <f>_xll.VAData($A$6,J$4,$A$157,"consensus.vaactuals")</f>
        <v>40</v>
      </c>
      <c r="K160" s="30">
        <f>_xll.VAData($A$6,K$4,$A$157,"consensus.vaactuals")</f>
        <v>26.141249999999999</v>
      </c>
      <c r="L160" s="30">
        <f>_xll.VAData($A$6,L$4,$A$157,"custom")</f>
        <v>168.5</v>
      </c>
      <c r="M160" s="30">
        <f>_xll.VAData($A$6,M$4,$A$157,"consensus.vaactuals")</f>
        <v>96.874725000000012</v>
      </c>
      <c r="N160" s="30">
        <f>_xll.VAData($A$6,N$4,$A$157,"consensus.vaactuals")</f>
        <v>83.958208499999998</v>
      </c>
    </row>
    <row r="161" spans="1:14" s="6" customFormat="1">
      <c r="A161" s="7" t="s">
        <v>3</v>
      </c>
      <c r="B161" s="7"/>
      <c r="C161" s="7"/>
      <c r="D161" s="7"/>
      <c r="E161" s="7"/>
      <c r="F161" s="7"/>
      <c r="G161" s="7"/>
      <c r="H161" s="7"/>
      <c r="I161" s="7"/>
      <c r="J161" s="7"/>
      <c r="K161" s="7">
        <f>_xll.VADesc(K160,"Median")</f>
        <v>25</v>
      </c>
      <c r="L161" s="7">
        <f>_xll.VADesc(L160,"Median")</f>
        <v>170</v>
      </c>
      <c r="M161" s="7">
        <f>_xll.VADesc(M160,"Median")</f>
        <v>95</v>
      </c>
      <c r="N161" s="7">
        <f>_xll.VADesc(N160,"Median")</f>
        <v>84.25</v>
      </c>
    </row>
    <row r="162" spans="1:14" s="6" customFormat="1">
      <c r="A162" s="7" t="s">
        <v>4</v>
      </c>
      <c r="B162" s="7"/>
      <c r="C162" s="7"/>
      <c r="D162" s="7"/>
      <c r="E162" s="7"/>
      <c r="F162" s="7"/>
      <c r="G162" s="7"/>
      <c r="H162" s="7"/>
      <c r="I162" s="7"/>
      <c r="J162" s="7"/>
      <c r="K162" s="7">
        <f>_xll.VADesc(K160,"Min")</f>
        <v>9.9999999999999893</v>
      </c>
      <c r="L162" s="7">
        <f>_xll.VADesc(L160,"Min")</f>
        <v>160</v>
      </c>
      <c r="M162" s="7">
        <f>_xll.VADesc(M160,"Min")</f>
        <v>60.6</v>
      </c>
      <c r="N162" s="7">
        <f>_xll.VADesc(N160,"Min")</f>
        <v>20.806000000000001</v>
      </c>
    </row>
    <row r="163" spans="1:14" s="37" customFormat="1">
      <c r="A163" s="38"/>
      <c r="B163" s="38"/>
      <c r="C163" s="38"/>
      <c r="D163" s="38"/>
      <c r="E163" s="38"/>
      <c r="F163" s="38"/>
      <c r="G163" s="38"/>
      <c r="H163" s="38"/>
      <c r="I163" s="38"/>
      <c r="J163" s="38"/>
      <c r="K163" s="38"/>
      <c r="L163" s="38"/>
      <c r="M163" s="38"/>
      <c r="N163" s="38"/>
    </row>
    <row r="164" spans="1:14" s="6" customFormat="1" ht="26" customHeight="1">
      <c r="A164" s="52">
        <v>1</v>
      </c>
      <c r="B164" s="62" t="s">
        <v>48</v>
      </c>
      <c r="C164" s="62"/>
      <c r="D164" s="62"/>
      <c r="E164" s="62"/>
      <c r="F164" s="62"/>
      <c r="G164" s="62"/>
      <c r="H164" s="62"/>
      <c r="I164" s="62"/>
      <c r="J164" s="62"/>
      <c r="K164" s="62"/>
      <c r="L164" s="62"/>
      <c r="M164" s="62"/>
      <c r="N164" s="62"/>
    </row>
    <row r="165" spans="1:14" s="6" customFormat="1" ht="15.65" customHeight="1">
      <c r="A165" s="17">
        <v>2</v>
      </c>
      <c r="B165" s="63" t="s">
        <v>39</v>
      </c>
      <c r="C165" s="63"/>
      <c r="D165" s="63"/>
      <c r="E165" s="63"/>
      <c r="F165" s="63"/>
      <c r="G165" s="63"/>
      <c r="H165" s="63"/>
      <c r="I165" s="63"/>
      <c r="J165" s="63"/>
      <c r="K165" s="63"/>
      <c r="L165" s="63"/>
      <c r="M165" s="63"/>
      <c r="N165" s="63"/>
    </row>
    <row r="166" spans="1:14" s="6" customFormat="1" ht="12.9" customHeight="1">
      <c r="A166" s="17"/>
      <c r="B166" s="63"/>
      <c r="C166" s="63"/>
      <c r="D166" s="63"/>
      <c r="E166" s="63"/>
      <c r="F166" s="63"/>
      <c r="G166" s="63"/>
      <c r="H166" s="63"/>
      <c r="I166" s="63"/>
      <c r="J166" s="63"/>
      <c r="K166" s="63"/>
      <c r="L166" s="63"/>
      <c r="M166" s="63"/>
      <c r="N166" s="63"/>
    </row>
    <row r="167" spans="1:14" ht="13.75" customHeight="1">
      <c r="B167" s="63"/>
      <c r="C167" s="63"/>
      <c r="D167" s="63"/>
      <c r="E167" s="63"/>
      <c r="F167" s="63"/>
      <c r="G167" s="63"/>
      <c r="H167" s="63"/>
      <c r="I167" s="63"/>
      <c r="J167" s="63"/>
      <c r="K167" s="63"/>
      <c r="L167" s="63"/>
      <c r="M167" s="63"/>
      <c r="N167" s="63"/>
    </row>
    <row r="168" spans="1:14" ht="21.1">
      <c r="B168" s="53" t="s">
        <v>42</v>
      </c>
    </row>
    <row r="169" spans="1:14" ht="108.7" customHeight="1">
      <c r="B169" s="61" t="s">
        <v>38</v>
      </c>
      <c r="C169" s="61"/>
      <c r="D169" s="61"/>
      <c r="E169" s="61"/>
      <c r="F169" s="61"/>
      <c r="G169" s="61"/>
      <c r="H169" s="61"/>
      <c r="I169" s="61"/>
      <c r="J169" s="61"/>
      <c r="K169" s="61"/>
      <c r="L169" s="61"/>
      <c r="M169" s="61"/>
      <c r="N169" s="61"/>
    </row>
  </sheetData>
  <mergeCells count="4">
    <mergeCell ref="A2:M2"/>
    <mergeCell ref="B169:N169"/>
    <mergeCell ref="B164:N164"/>
    <mergeCell ref="B165:N167"/>
  </mergeCells>
  <conditionalFormatting sqref="A1:B6">
    <cfRule type="expression" dxfId="0" priority="2"/>
  </conditionalFormatting>
  <pageMargins left="0.70866141732283472" right="0.70866141732283472" top="0.78740157480314965" bottom="0.78740157480314965" header="0.31496062992125984" footer="0.31496062992125984"/>
  <pageSetup paperSize="9" scale="46" fitToHeight="0" orientation="landscape" r:id="rId1"/>
  <rowBreaks count="2" manualBreakCount="2">
    <brk id="66" max="13" man="1"/>
    <brk id="138" max="1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Consensus Summary</vt:lpstr>
      <vt:lpstr>'Consensus Summary'!Druckbereich</vt:lpstr>
      <vt:lpstr>'Consensus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 Gramkow</dc:creator>
  <cp:lastModifiedBy>Dominic Großmann</cp:lastModifiedBy>
  <cp:lastPrinted>2023-11-06T17:19:21Z</cp:lastPrinted>
  <dcterms:created xsi:type="dcterms:W3CDTF">2019-04-30T15:19:46Z</dcterms:created>
  <dcterms:modified xsi:type="dcterms:W3CDTF">2024-02-26T09:10:03Z</dcterms:modified>
</cp:coreProperties>
</file>